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https://motivaoy-my.sharepoint.com/personal/jaana_federley_motiva_fi/Documents/Desktop/Säästöjen laskennan ohje nettiin/"/>
    </mc:Choice>
  </mc:AlternateContent>
  <xr:revisionPtr revIDLastSave="13594" documentId="13_ncr:1_{2AE0DD86-56AB-47AA-A2F0-D927B9858C0C}" xr6:coauthVersionLast="47" xr6:coauthVersionMax="47" xr10:uidLastSave="{DB34C242-6D92-459D-9580-19882068DEEE}"/>
  <bookViews>
    <workbookView xWindow="-120" yWindow="-120" windowWidth="29040" windowHeight="15720" tabRatio="884" xr2:uid="{00000000-000D-0000-FFFF-FFFF00000000}"/>
  </bookViews>
  <sheets>
    <sheet name="Sisällysluettelo" sheetId="3" r:id="rId1"/>
    <sheet name="1.1 Kattilahyötysuhde" sheetId="4" r:id="rId2"/>
    <sheet name="1.2 Kattilavaihto" sheetId="43" r:id="rId3"/>
    <sheet name="2.1 Lämpöpumppu lämmityksessä" sheetId="46" r:id="rId4"/>
    <sheet name="2.2 Lämpöpumppu sähkölämmitys" sheetId="29" r:id="rId5"/>
    <sheet name="3.1 Lämmitysverk. perussäätö" sheetId="7" r:id="rId6"/>
    <sheet name="3.2 Putkiston eristys" sheetId="35" r:id="rId7"/>
    <sheet name="4.1 IV lämpötila-asetukset" sheetId="12" r:id="rId8"/>
    <sheet name="4.2 IV käyntiaika ja ilmavirta" sheetId="13" r:id="rId9"/>
    <sheet name="4.3 IV LTO" sheetId="34" r:id="rId10"/>
    <sheet name="4.4 IV tehokkuus" sheetId="37" r:id="rId11"/>
    <sheet name="5.1 Käyttöveden paineenalennus" sheetId="8" r:id="rId12"/>
    <sheet name="5.2 Hönkähöyryn LTO" sheetId="41" r:id="rId13"/>
    <sheet name="6.1 Valaistusteho ja käyttöaika" sheetId="10" r:id="rId14"/>
    <sheet name="7.1 Sähkömoottorin uusiminen" sheetId="6" r:id="rId15"/>
    <sheet name="7.2 Portaaton ohjaus moottori" sheetId="19" r:id="rId16"/>
    <sheet name="8.1 Paineilmaverkon säätö" sheetId="20" r:id="rId17"/>
    <sheet name="9.1 Ikkunoiden uusiminen" sheetId="48" r:id="rId18"/>
    <sheet name="9.2 Ilmavuotojen tiivistäminen" sheetId="17" r:id="rId19"/>
    <sheet name="10.1 Sulatuslämmitykset" sheetId="18" r:id="rId20"/>
    <sheet name="10.2 Tilatehokkuus" sheetId="30" r:id="rId21"/>
    <sheet name="10.3 Aktiivinen energianhallin" sheetId="24" r:id="rId22"/>
  </sheets>
  <definedNames>
    <definedName name="_xlnm.Print_Area" localSheetId="0">Sisällysluettelo!$A$1:$C$57</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46" l="1"/>
  <c r="E62" i="43"/>
  <c r="C57" i="43"/>
  <c r="C59" i="43" s="1"/>
  <c r="G62" i="43" l="1"/>
  <c r="C42" i="24"/>
  <c r="C41" i="24"/>
  <c r="C45" i="24" s="1"/>
  <c r="C67" i="18" l="1"/>
  <c r="C31" i="18" s="1"/>
  <c r="C66" i="18"/>
  <c r="C30" i="18" s="1"/>
  <c r="C48" i="17" a="1"/>
  <c r="C49" i="17" s="1"/>
  <c r="D109" i="17"/>
  <c r="C32" i="18" l="1"/>
  <c r="C50" i="17"/>
  <c r="C51" i="17" s="1"/>
  <c r="C38" i="48" l="1"/>
  <c r="C41" i="48" s="1"/>
  <c r="C32" i="20" l="1"/>
  <c r="C25" i="19"/>
  <c r="C26" i="19" s="1"/>
  <c r="C28" i="19" s="1"/>
  <c r="C29" i="19" s="1"/>
  <c r="C30" i="6"/>
  <c r="C31" i="6"/>
  <c r="C32" i="6" s="1"/>
  <c r="C34" i="6" s="1"/>
  <c r="C34" i="10"/>
  <c r="C35" i="10" s="1"/>
  <c r="C38" i="10" s="1"/>
  <c r="C37" i="41"/>
  <c r="C34" i="41"/>
  <c r="C38" i="41" s="1"/>
  <c r="C48" i="8"/>
  <c r="C43" i="8"/>
  <c r="C45" i="8" s="1"/>
  <c r="C49" i="8" s="1"/>
  <c r="C35" i="6" l="1"/>
  <c r="C52" i="8"/>
  <c r="C34" i="37" l="1"/>
  <c r="C35" i="37" s="1"/>
  <c r="C37" i="37" s="1"/>
  <c r="C40" i="37" s="1"/>
  <c r="G43" i="37" s="1"/>
  <c r="C77" i="34"/>
  <c r="C71" i="13"/>
  <c r="C74" i="13"/>
  <c r="C60" i="13"/>
  <c r="C75" i="35"/>
  <c r="D70" i="46"/>
  <c r="D69" i="35"/>
  <c r="C60" i="35"/>
  <c r="C62" i="35" s="1"/>
  <c r="C61" i="35"/>
  <c r="C63" i="35" s="1"/>
  <c r="D88" i="35"/>
  <c r="C33" i="7"/>
  <c r="C65" i="35" l="1"/>
  <c r="C75" i="13"/>
  <c r="C81" i="35"/>
  <c r="C83" i="35" s="1"/>
  <c r="C77" i="35"/>
  <c r="C84" i="35" s="1"/>
  <c r="C36" i="7" l="1"/>
  <c r="C32" i="29"/>
  <c r="C33" i="29" s="1"/>
  <c r="C39" i="7" l="1"/>
  <c r="C64" i="46" l="1"/>
  <c r="C66" i="46" s="1"/>
  <c r="C69" i="46" s="1"/>
  <c r="C62" i="46"/>
  <c r="G69" i="46" s="1"/>
  <c r="C48" i="46"/>
  <c r="C51" i="46" s="1"/>
  <c r="C52" i="46" l="1"/>
  <c r="C45" i="43"/>
  <c r="C47" i="43" s="1"/>
  <c r="C48" i="43" s="1"/>
  <c r="E51" i="43" s="1"/>
  <c r="G55" i="46" l="1"/>
  <c r="G36" i="29" l="1"/>
  <c r="C87" i="35" l="1"/>
  <c r="C50" i="10" l="1"/>
  <c r="C41" i="41" l="1"/>
  <c r="C68" i="35" l="1"/>
  <c r="C80" i="34" l="1"/>
  <c r="C81" i="34" s="1"/>
  <c r="C61" i="34"/>
  <c r="C72" i="34" s="1"/>
  <c r="C51" i="10"/>
  <c r="C83" i="34" l="1"/>
  <c r="C62" i="34"/>
  <c r="C64" i="34" s="1"/>
  <c r="C87" i="34"/>
  <c r="C84" i="34" l="1"/>
  <c r="G87" i="34" l="1"/>
  <c r="C46" i="30"/>
  <c r="C48" i="30" s="1"/>
  <c r="C55" i="30"/>
  <c r="C57" i="30" s="1"/>
  <c r="C59" i="30" s="1"/>
  <c r="G45" i="24"/>
  <c r="C51" i="30" l="1"/>
  <c r="C60" i="30" s="1"/>
  <c r="C63" i="30" s="1"/>
  <c r="C33" i="20"/>
  <c r="G36" i="20" s="1"/>
  <c r="G32" i="19"/>
  <c r="G35" i="18"/>
  <c r="C55" i="13"/>
  <c r="C37" i="12"/>
  <c r="C39" i="12" s="1"/>
  <c r="G41" i="10"/>
  <c r="G38" i="6"/>
  <c r="C35" i="4"/>
  <c r="C66" i="13" l="1"/>
  <c r="C76" i="13"/>
  <c r="C77" i="13" s="1"/>
  <c r="G80" i="13" s="1"/>
  <c r="C65" i="13"/>
  <c r="C40" i="12"/>
  <c r="C37" i="4"/>
  <c r="C38" i="4" s="1"/>
  <c r="E41" i="4" s="1"/>
  <c r="C54" i="17"/>
  <c r="C41" i="12" l="1"/>
  <c r="C44" i="12" s="1"/>
  <c r="C67" i="13"/>
  <c r="C80"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<sst xmlns="http://schemas.openxmlformats.org/spreadsheetml/2006/main" count="1499" uniqueCount="639">
  <si>
    <t>Palaa sisällysluetteloon</t>
  </si>
  <si>
    <t>MWh/a</t>
  </si>
  <si>
    <t>%</t>
  </si>
  <si>
    <t>Polttoaineen säästö</t>
  </si>
  <si>
    <t>Raportoitava säästö</t>
  </si>
  <si>
    <t>Lämpö</t>
  </si>
  <si>
    <t>Polttoaineet</t>
  </si>
  <si>
    <t>Sähkö</t>
  </si>
  <si>
    <t>Säästö</t>
  </si>
  <si>
    <t>Hyötysuhde ennen</t>
  </si>
  <si>
    <t>kW</t>
  </si>
  <si>
    <t>Käyttötunnit vuodessa</t>
  </si>
  <si>
    <t>h</t>
  </si>
  <si>
    <t>Lämmitysenergian kulutus</t>
  </si>
  <si>
    <t>Ilmanvaihdon sähkön kulutus</t>
  </si>
  <si>
    <t xml:space="preserve">Veden kokonaiskulutus ennen </t>
  </si>
  <si>
    <r>
      <t>m</t>
    </r>
    <r>
      <rPr>
        <vertAlign val="superscript"/>
        <sz val="10"/>
        <rFont val="Arial"/>
        <family val="2"/>
      </rPr>
      <t>3</t>
    </r>
    <r>
      <rPr>
        <sz val="10"/>
        <rFont val="Arial"/>
        <family val="2"/>
      </rPr>
      <t xml:space="preserve">/a </t>
    </r>
  </si>
  <si>
    <t>Kylmän veden lämpötila</t>
  </si>
  <si>
    <t xml:space="preserve">°C </t>
  </si>
  <si>
    <t>Lämpimän veden lämpötila</t>
  </si>
  <si>
    <r>
      <t>kWh/m</t>
    </r>
    <r>
      <rPr>
        <vertAlign val="superscript"/>
        <sz val="10"/>
        <rFont val="Arial"/>
        <family val="2"/>
      </rPr>
      <t>3</t>
    </r>
  </si>
  <si>
    <r>
      <t>m</t>
    </r>
    <r>
      <rPr>
        <vertAlign val="superscript"/>
        <sz val="10"/>
        <rFont val="Arial"/>
        <family val="2"/>
      </rPr>
      <t>3</t>
    </r>
  </si>
  <si>
    <r>
      <rPr>
        <sz val="10"/>
        <rFont val="Calibri"/>
        <family val="2"/>
      </rPr>
      <t>°</t>
    </r>
    <r>
      <rPr>
        <sz val="10"/>
        <rFont val="Arial"/>
        <family val="2"/>
      </rPr>
      <t>C</t>
    </r>
  </si>
  <si>
    <t>Valaistusteho ennen</t>
  </si>
  <si>
    <t>h/vrk</t>
  </si>
  <si>
    <t>vrk/a</t>
  </si>
  <si>
    <t>Ilmavirta</t>
  </si>
  <si>
    <r>
      <t>m</t>
    </r>
    <r>
      <rPr>
        <vertAlign val="superscript"/>
        <sz val="10"/>
        <rFont val="Arial"/>
        <family val="2"/>
      </rPr>
      <t>3</t>
    </r>
    <r>
      <rPr>
        <sz val="10"/>
        <rFont val="Arial"/>
        <family val="2"/>
      </rPr>
      <t>/s</t>
    </r>
  </si>
  <si>
    <t>Tuloilman lämpötila</t>
  </si>
  <si>
    <t>Lämmityskausi</t>
  </si>
  <si>
    <t>vrk</t>
  </si>
  <si>
    <t>IV-käyntiaika</t>
  </si>
  <si>
    <t xml:space="preserve">Käyntiaikasuhde </t>
  </si>
  <si>
    <t>Käyntiaikasuhde</t>
  </si>
  <si>
    <t>Pa</t>
  </si>
  <si>
    <t>Poistoilma paineenkorotus</t>
  </si>
  <si>
    <t>LTO-hyötysuhde ennen</t>
  </si>
  <si>
    <t>LTO-hyötysuhde jälkeen</t>
  </si>
  <si>
    <t>m</t>
  </si>
  <si>
    <t>Putkipituus</t>
  </si>
  <si>
    <r>
      <t>m</t>
    </r>
    <r>
      <rPr>
        <vertAlign val="superscript"/>
        <sz val="10"/>
        <rFont val="Arial"/>
        <family val="2"/>
      </rPr>
      <t>2</t>
    </r>
  </si>
  <si>
    <t>U-arvo ennen</t>
  </si>
  <si>
    <r>
      <t>W/m</t>
    </r>
    <r>
      <rPr>
        <vertAlign val="superscript"/>
        <sz val="10"/>
        <rFont val="Arial"/>
        <family val="2"/>
      </rPr>
      <t>2</t>
    </r>
    <r>
      <rPr>
        <sz val="10"/>
        <rFont val="Arial"/>
        <family val="2"/>
      </rPr>
      <t>,°C</t>
    </r>
  </si>
  <si>
    <t>U-arvo uusi</t>
  </si>
  <si>
    <t>°C</t>
  </si>
  <si>
    <t>Sisälämpötila</t>
  </si>
  <si>
    <t>Sulatuksen lämmitysteho</t>
  </si>
  <si>
    <t>bar</t>
  </si>
  <si>
    <t>m²</t>
  </si>
  <si>
    <t>kWh/m²</t>
  </si>
  <si>
    <t>Tilan lämmityksen ominaiskulutus</t>
  </si>
  <si>
    <t>Henkilömäärä</t>
  </si>
  <si>
    <t>hlöä</t>
  </si>
  <si>
    <t>MWh/hlö</t>
  </si>
  <si>
    <r>
      <t>m</t>
    </r>
    <r>
      <rPr>
        <vertAlign val="superscript"/>
        <sz val="10"/>
        <rFont val="Arial"/>
        <family val="2"/>
      </rPr>
      <t>3</t>
    </r>
    <r>
      <rPr>
        <sz val="10"/>
        <rFont val="Arial"/>
        <family val="2"/>
      </rPr>
      <t xml:space="preserve"> / (h m</t>
    </r>
    <r>
      <rPr>
        <vertAlign val="superscript"/>
        <sz val="10"/>
        <rFont val="Arial"/>
        <family val="2"/>
      </rPr>
      <t>2</t>
    </r>
    <r>
      <rPr>
        <sz val="10"/>
        <rFont val="Arial"/>
        <family val="2"/>
      </rPr>
      <t>)</t>
    </r>
  </si>
  <si>
    <t xml:space="preserve"> </t>
  </si>
  <si>
    <t>W/m</t>
  </si>
  <si>
    <t>LTO-hyötysuhde</t>
  </si>
  <si>
    <t>Nettoala</t>
  </si>
  <si>
    <t>Pituus, vrk</t>
  </si>
  <si>
    <t>Ulkolämpötilan keskiarvo</t>
  </si>
  <si>
    <t>MWh</t>
  </si>
  <si>
    <t>Biokaasu</t>
  </si>
  <si>
    <t>t</t>
  </si>
  <si>
    <t>Maakaasu</t>
  </si>
  <si>
    <t>Puu (seka)</t>
  </si>
  <si>
    <t>Hake</t>
  </si>
  <si>
    <t>Pelletti</t>
  </si>
  <si>
    <t>1000m3</t>
  </si>
  <si>
    <t>Yksikkö</t>
  </si>
  <si>
    <t>Asuintilat</t>
  </si>
  <si>
    <t>Toimistotilat</t>
  </si>
  <si>
    <t>Liiketilat</t>
  </si>
  <si>
    <t>Urheilutilat</t>
  </si>
  <si>
    <t>Terveydenhoitotilat</t>
  </si>
  <si>
    <t>Majoitustilat</t>
  </si>
  <si>
    <t>Tilatyyppi</t>
  </si>
  <si>
    <t>Opetus- ja päiväkotitilat</t>
  </si>
  <si>
    <t>2012-2018</t>
  </si>
  <si>
    <t>8…20</t>
  </si>
  <si>
    <t>4…8</t>
  </si>
  <si>
    <t>1…4</t>
  </si>
  <si>
    <t>Lämmönsiirrintyyppi</t>
  </si>
  <si>
    <t>Ristivirtalevylämmönsiirrin</t>
  </si>
  <si>
    <t>Vastavirtalevylämmönsiirrin</t>
  </si>
  <si>
    <t>Regeneratiiviset lämmönsiirtimet</t>
  </si>
  <si>
    <t>40…60</t>
  </si>
  <si>
    <t>50…70</t>
  </si>
  <si>
    <t>60…80</t>
  </si>
  <si>
    <t>Nestekiertoinen lämmöntalteenotto</t>
  </si>
  <si>
    <t>Tyypillinen LTO-hyötysuhde [%]</t>
  </si>
  <si>
    <t>Putken sisällön lämpötila</t>
  </si>
  <si>
    <t>mm</t>
  </si>
  <si>
    <t>Ympäristön lämpötila</t>
  </si>
  <si>
    <t>W/m °C</t>
  </si>
  <si>
    <r>
      <t>W/m</t>
    </r>
    <r>
      <rPr>
        <vertAlign val="superscript"/>
        <sz val="10"/>
        <rFont val="Arial"/>
        <family val="2"/>
      </rPr>
      <t xml:space="preserve">2 </t>
    </r>
    <r>
      <rPr>
        <sz val="10"/>
        <rFont val="Calibri"/>
        <family val="2"/>
      </rPr>
      <t>°</t>
    </r>
    <r>
      <rPr>
        <sz val="10"/>
        <rFont val="Arial"/>
        <family val="2"/>
      </rPr>
      <t>C</t>
    </r>
  </si>
  <si>
    <t>Lämpöeristys</t>
  </si>
  <si>
    <t>Eristetty putki sisätiloissa</t>
  </si>
  <si>
    <t>Eristämätön putki sisätiloissa</t>
  </si>
  <si>
    <t>Putki lämmittämättömässä tilassa tai ulkona</t>
  </si>
  <si>
    <t>Ikkunoiden pinta-ala</t>
  </si>
  <si>
    <t>Heikko</t>
  </si>
  <si>
    <t>Hyvä</t>
  </si>
  <si>
    <t>Kerrostalo, toimistorakennus tai muu vastaava</t>
  </si>
  <si>
    <t>IE1</t>
  </si>
  <si>
    <t>IE2</t>
  </si>
  <si>
    <t>IE3</t>
  </si>
  <si>
    <t>IE4</t>
  </si>
  <si>
    <t>IE5</t>
  </si>
  <si>
    <t>&gt;200</t>
  </si>
  <si>
    <t>Ulkopuolinen lämmönsiirtokerroin, ennen</t>
  </si>
  <si>
    <t>Ulkopuolinen lämmönsiirtokerroin, jälkeen</t>
  </si>
  <si>
    <t>Rakennustyyppi</t>
  </si>
  <si>
    <t>Asuinrakennukset</t>
  </si>
  <si>
    <t>50-80</t>
  </si>
  <si>
    <t>Toimistorakennukset</t>
  </si>
  <si>
    <t>40-50</t>
  </si>
  <si>
    <t>Opetus-/päiväkotitilat</t>
  </si>
  <si>
    <t>Majoitusrakennukset</t>
  </si>
  <si>
    <t>20-40</t>
  </si>
  <si>
    <t>Liikerakennukset</t>
  </si>
  <si>
    <t>30–40</t>
  </si>
  <si>
    <t>Terveydenhoitorakennukset</t>
  </si>
  <si>
    <t>30–50</t>
  </si>
  <si>
    <t>Hallirakennus</t>
  </si>
  <si>
    <t>20-30</t>
  </si>
  <si>
    <t>Opetusrakennukset</t>
  </si>
  <si>
    <t>5-10</t>
  </si>
  <si>
    <t>30-40</t>
  </si>
  <si>
    <t>10-20</t>
  </si>
  <si>
    <t>15-25</t>
  </si>
  <si>
    <t>40–50</t>
  </si>
  <si>
    <t>Tehotiheys ennen</t>
  </si>
  <si>
    <t>Tehotiheys jälkeen</t>
  </si>
  <si>
    <t>Patteriverkoston osuus lämmön kokonais-kulutuksesta (%)</t>
  </si>
  <si>
    <t>Paineenkorotusesimerkkejä varustelutasoittain</t>
  </si>
  <si>
    <t>Puhaltimet, suodattimet, äänenvaimennin, lämmityspatteri</t>
  </si>
  <si>
    <t>Puhallinkäytön kokonaishyötysuhde esimerkkejä</t>
  </si>
  <si>
    <t>Hihnavetoinen puhallin</t>
  </si>
  <si>
    <t>Suora-akselinen puhallin (AC-moottori)</t>
  </si>
  <si>
    <t>Integroitu EC-puhallin sisäisellä elektronisella ohjauksella</t>
  </si>
  <si>
    <t>Kokonaishyötysuhde %</t>
  </si>
  <si>
    <t>Eristystaso</t>
  </si>
  <si>
    <t>Ei tietoa</t>
  </si>
  <si>
    <t>0,5 D</t>
  </si>
  <si>
    <t>1,5 D</t>
  </si>
  <si>
    <t>Suojaputki</t>
  </si>
  <si>
    <t>Suojaputki + 0,5 D</t>
  </si>
  <si>
    <t>Suojaputki + 1,5 D</t>
  </si>
  <si>
    <t>Erillinen pientalo sekä rivi- ja ketjutalot</t>
  </si>
  <si>
    <t>Asuinkerrostalo</t>
  </si>
  <si>
    <t>Toimistorakennus</t>
  </si>
  <si>
    <t>Liikerakennus</t>
  </si>
  <si>
    <t>Majoitusliikerakennus</t>
  </si>
  <si>
    <t>Opetusrakennus ja päiväkoti</t>
  </si>
  <si>
    <t>Liikuntahalli</t>
  </si>
  <si>
    <t>Sairaala</t>
  </si>
  <si>
    <t>m³/s</t>
  </si>
  <si>
    <t>SFP ennen</t>
  </si>
  <si>
    <t>SFP jälkeen</t>
  </si>
  <si>
    <t>kpl</t>
  </si>
  <si>
    <t>W/kpl</t>
  </si>
  <si>
    <t>2018-</t>
  </si>
  <si>
    <t>kW/m³/s</t>
  </si>
  <si>
    <t>Ilmavirta jälkeen</t>
  </si>
  <si>
    <t>Ilmavirta ennen</t>
  </si>
  <si>
    <t>300 Pa</t>
  </si>
  <si>
    <t>500 Pa</t>
  </si>
  <si>
    <t>700 Pa</t>
  </si>
  <si>
    <t>200 Pa</t>
  </si>
  <si>
    <t>400 Pa</t>
  </si>
  <si>
    <t>450 Pa</t>
  </si>
  <si>
    <t>Ulkolämpötilan keskiarvo °C</t>
  </si>
  <si>
    <t xml:space="preserve">Veden kokonaiskulutus </t>
  </si>
  <si>
    <t xml:space="preserve">Lämpimän veden osuus </t>
  </si>
  <si>
    <t>Lämpötila siirtimen jälkeen</t>
  </si>
  <si>
    <r>
      <t>ENERGIATEHOKKUUSSOPIMUKSET 2026</t>
    </r>
    <r>
      <rPr>
        <b/>
        <sz val="10"/>
        <rFont val="Calibri"/>
        <family val="2"/>
      </rPr>
      <t>−</t>
    </r>
    <r>
      <rPr>
        <b/>
        <sz val="10"/>
        <rFont val="Arial"/>
        <family val="2"/>
      </rPr>
      <t>2035</t>
    </r>
  </si>
  <si>
    <t>SISÄLLYSLUETTELO</t>
  </si>
  <si>
    <t>1.1 Kattilahyötysuhteen parantaminen säätötoimin</t>
  </si>
  <si>
    <t>Syötä omat lähtötiedot sinisiin soluihin</t>
  </si>
  <si>
    <t>Laskenta</t>
  </si>
  <si>
    <t>Valkoisissa soluissa on kaavoja tai vakioita</t>
  </si>
  <si>
    <t>Laskennan tulos on vihreissä soluissa</t>
  </si>
  <si>
    <t>TAUSTATIETOA LASKENNAN TUEKSI</t>
  </si>
  <si>
    <t>Lämmityskausi säävyöhyke</t>
  </si>
  <si>
    <t>Ohjaustapasäästö</t>
  </si>
  <si>
    <t>Sähkön kulutus ennen</t>
  </si>
  <si>
    <t>Kulutuksen alenema per 1bar</t>
  </si>
  <si>
    <t>Paine ennen</t>
  </si>
  <si>
    <t>Paine jälkeen</t>
  </si>
  <si>
    <t>Sähkön kulutus jälkeen</t>
  </si>
  <si>
    <t>Lämmityskauden pituus</t>
  </si>
  <si>
    <t>Lämpimän käyttöveden osuus</t>
  </si>
  <si>
    <t>2 LÄMPÖPUMPUT</t>
  </si>
  <si>
    <t>3 LÄMMÖNJAKOJÄRJESTELMÄ</t>
  </si>
  <si>
    <t>2.2 Lämpöpumppu sähkölämmityskohteessa</t>
  </si>
  <si>
    <t>3.1 Lämmitysverkoston perussäätö</t>
  </si>
  <si>
    <t xml:space="preserve">3.2 Putkiston eristys ja verkostohäviöiden pienentäminen </t>
  </si>
  <si>
    <t>4.1 Ilmanvaihdon lämpötila-asetusten muutos</t>
  </si>
  <si>
    <t>4 ILMANVAIHTOJÄRJESTELMÄ</t>
  </si>
  <si>
    <t>2.1 Siirtyminen lämpöpumppuun päälämmitysmuotona tai lämpöpumpun lisääminen olemassa olevan lämmitysjärjestelmän rinnalle</t>
  </si>
  <si>
    <t xml:space="preserve">2.1 Siirtyminen lämpöpumppuun päälämmitysmuotona tai lämpöpumpun lisääminen olemassa olevan lämmitysjärjestelmän rinnalle </t>
  </si>
  <si>
    <t>4.2 Ilmanvaihdon tarpeenmukaistaminen</t>
  </si>
  <si>
    <t>4.3 Ilmanvaihtojärjestelmän lämmöntalteenoton parantaminen tai sen lisääminen</t>
  </si>
  <si>
    <t>YM, Suomen rakentamismääräyskokoelma ohje 2018: Rakennuksen energiankulutuksen ja lämmitystehontarpeen laskenta</t>
  </si>
  <si>
    <t xml:space="preserve">Voimassa oleva polttoaineluokitus: https://stat.fi/tup/khkinv/khkaasut_polttoaineluokitus.html </t>
  </si>
  <si>
    <t>Kattilan vuosihyötysuhde</t>
  </si>
  <si>
    <t>Lämpöpumpun sähkönkulutus</t>
  </si>
  <si>
    <t>Lämpöpumppu</t>
  </si>
  <si>
    <t>Lämmöntuotto</t>
  </si>
  <si>
    <t>Sähkön kulutus</t>
  </si>
  <si>
    <t>Vuosihyötysuhde</t>
  </si>
  <si>
    <t>Lämpöpumpputyyppi</t>
  </si>
  <si>
    <t>1 LÄMMÖNTUOTANTO JA MUUT KATTILAT</t>
  </si>
  <si>
    <t>Uusi polttoaineen kulutus</t>
  </si>
  <si>
    <t>Energian loppukulutus</t>
  </si>
  <si>
    <t>nettokulutus, ei muutu toimenpiteen seurauksena</t>
  </si>
  <si>
    <t>bruttokulutus toimenpiteen jälkeen</t>
  </si>
  <si>
    <t>Vuosi-hyötysuhde</t>
  </si>
  <si>
    <t>Kevyt polttoöljy (KPÖ)</t>
  </si>
  <si>
    <t>TAUSTATIETOA LASKENNAN AVUKSI</t>
  </si>
  <si>
    <t>Polttoaine</t>
  </si>
  <si>
    <t>1 t</t>
  </si>
  <si>
    <t>1 t ≈ 5 i-m3</t>
  </si>
  <si>
    <t>1 t ≈ 3,3 i-m3</t>
  </si>
  <si>
    <t>1 t ≈ 1,5 i-m3</t>
  </si>
  <si>
    <t>Sähkökattila</t>
  </si>
  <si>
    <t xml:space="preserve">Kaukolämpö </t>
  </si>
  <si>
    <t>Aputaulukko 2 - Muuntokertoimia</t>
  </si>
  <si>
    <r>
      <t xml:space="preserve">HUOM! </t>
    </r>
    <r>
      <rPr>
        <sz val="10"/>
        <rFont val="Arial"/>
        <family val="2"/>
      </rPr>
      <t>Höyryntuotannolle käytetään 5 %-yksikköä matalampaa arvoa.</t>
    </r>
  </si>
  <si>
    <t>Tilastokeskus/Polttoaineluokitus, viimeisimmät teholliset lämpöarvot</t>
  </si>
  <si>
    <t>ennen toimenpidettä, tarvittaessa ks. aputaulukko 1</t>
  </si>
  <si>
    <t>nettokulutus, lämmön tai höyryn kulutus, ei muutu toimenpiteen seurauksena</t>
  </si>
  <si>
    <t>KPÖ, kondenssikattila</t>
  </si>
  <si>
    <t>(taul. 7.2)</t>
  </si>
  <si>
    <t>toimenpiteen jälkeen, arvioitava</t>
  </si>
  <si>
    <t>(taul 7.2)</t>
  </si>
  <si>
    <t>Uuden kattilan vuosihyötysuhde</t>
  </si>
  <si>
    <t xml:space="preserve">bruttokulutus toimenpiteen jälkeen </t>
  </si>
  <si>
    <t>Uusi kattilan vuosihyötysuhde</t>
  </si>
  <si>
    <t xml:space="preserve">Polttoaineen kulutus </t>
  </si>
  <si>
    <t>toimenpiteen jälkeen, tarvittaessa ks. aputaulukko 1; tässä esimerkissä sähkökattila</t>
  </si>
  <si>
    <t>Muuntosuhteita</t>
  </si>
  <si>
    <r>
      <t xml:space="preserve">1 t </t>
    </r>
    <r>
      <rPr>
        <sz val="10"/>
        <color theme="0" tint="-0.499984740745262"/>
        <rFont val="Aptos Narrow"/>
        <family val="2"/>
      </rPr>
      <t>≈ 1 850 l</t>
    </r>
  </si>
  <si>
    <t>oletus, hyötysuhde sähkölle 100%</t>
  </si>
  <si>
    <t>mitattu bruttokulutus ennen toimenpidettä, muuntokertoimia ks. tarvittaessa aputalukko 2</t>
  </si>
  <si>
    <t>Polttoaineen/kaukolämmön kulutus</t>
  </si>
  <si>
    <t>olemassa oleva lämmitysjärjestelmä, ks. aputaulukko 1; esimerkissä KPÖ-kattila</t>
  </si>
  <si>
    <t>kattila tai kaukolämpö</t>
  </si>
  <si>
    <t xml:space="preserve"> HUOM! </t>
  </si>
  <si>
    <r>
      <t xml:space="preserve">Esimerkki 1 - Siirtyminen lämpöpumppuun </t>
    </r>
    <r>
      <rPr>
        <b/>
        <u/>
        <sz val="10"/>
        <rFont val="Arial"/>
        <family val="2"/>
      </rPr>
      <t>päälämmitysmuotona</t>
    </r>
    <r>
      <rPr>
        <b/>
        <sz val="10"/>
        <rFont val="Arial"/>
        <family val="2"/>
      </rPr>
      <t xml:space="preserve"> </t>
    </r>
    <r>
      <rPr>
        <sz val="10"/>
        <rFont val="Arial"/>
        <family val="2"/>
      </rPr>
      <t xml:space="preserve">(esimerkkinä siirtyminen KPÖ-kattilasta maalämpöön) </t>
    </r>
  </si>
  <si>
    <r>
      <t xml:space="preserve">Esimerkki 2 - Lämpöpumpun lisääminen </t>
    </r>
    <r>
      <rPr>
        <b/>
        <u/>
        <sz val="10"/>
        <rFont val="Arial"/>
        <family val="2"/>
      </rPr>
      <t>olemassa olevan lämmitysjärjestelmän rinnalle</t>
    </r>
    <r>
      <rPr>
        <b/>
        <sz val="10"/>
        <rFont val="Arial"/>
        <family val="2"/>
      </rPr>
      <t xml:space="preserve"> </t>
    </r>
    <r>
      <rPr>
        <u/>
        <sz val="10"/>
        <rFont val="Arial"/>
        <family val="2"/>
      </rPr>
      <t>(</t>
    </r>
    <r>
      <rPr>
        <sz val="10"/>
        <rFont val="Arial"/>
        <family val="2"/>
      </rPr>
      <t>esimerkkinä poistoilmalämpöpumppu kaukolämmityskohteessa)</t>
    </r>
  </si>
  <si>
    <t>ks. aputaulukko 1; esimerkissä kaukolämpö</t>
  </si>
  <si>
    <t>Loppukulutuksen pieneneminen</t>
  </si>
  <si>
    <t>lämpöpumpun tuottoa vastaava lämmön bruttokulutus; esimerkissä kaukolämpö</t>
  </si>
  <si>
    <t>lämpöpumpun lämmöntuotto, joka korvaa osan kohteen lämmön loppukulutuksesta (nettokulutuksesta),  määritettävä tapauskohtaisesti</t>
  </si>
  <si>
    <t>lämmön loppukutus (nettokulutus) kohteessa, ei muutu toimenpiteen seurauksena</t>
  </si>
  <si>
    <t>lämpöpumpun tuotolla vähenevä kohteen lämmön loppukulutus (nettokulutus)</t>
  </si>
  <si>
    <t>Olemassa oleva lämmitysmuoto</t>
  </si>
  <si>
    <t>Jos olemassa oleva lämmitysmuoto on kaukolämpö, raportoitava säästö tulee 'Lämpö' -soluun ja 'Polttoaineet'-solu on vastaavasti '0'.</t>
  </si>
  <si>
    <r>
      <t>Aputaulukko 1 - Kattiloiden ja KL-lämmönjakokeskusten vuosihyötysuhteiden ohjearvoja</t>
    </r>
    <r>
      <rPr>
        <sz val="10"/>
        <rFont val="Arial"/>
        <family val="2"/>
      </rPr>
      <t xml:space="preserve"> (isommat kohteet)</t>
    </r>
  </si>
  <si>
    <t>lämpöpumpun tuottama lämmitysenergia, joka vähentää sähkölämmityksen kulutusta</t>
  </si>
  <si>
    <t xml:space="preserve">lämpöpumpun sähkönkulutus, joka lisää sähkönkulutusta ja vähentää sähkön säästöä </t>
  </si>
  <si>
    <r>
      <t xml:space="preserve">Poistoilmalämpöpumppu </t>
    </r>
    <r>
      <rPr>
        <sz val="9"/>
        <rFont val="Arial"/>
        <family val="2"/>
      </rPr>
      <t>(PILP)</t>
    </r>
  </si>
  <si>
    <r>
      <t xml:space="preserve">Ilma-vesilämpöpumppu </t>
    </r>
    <r>
      <rPr>
        <sz val="9"/>
        <rFont val="Arial"/>
        <family val="2"/>
      </rPr>
      <t>(IVLP)</t>
    </r>
  </si>
  <si>
    <r>
      <t xml:space="preserve">Maalämpöpumppu </t>
    </r>
    <r>
      <rPr>
        <sz val="9"/>
        <rFont val="Arial"/>
        <family val="2"/>
      </rPr>
      <t>(MLP)</t>
    </r>
  </si>
  <si>
    <t xml:space="preserve">Patteriverkoston osuus </t>
  </si>
  <si>
    <t>nyrkkisääntöön perustuva arvio, että yhden asteen lasku sisälämpötilassa säästää 5 % patteriverkoston lämmitysenergiasta</t>
  </si>
  <si>
    <t>perussäädön kohteena oleva patteriverkoston lämmitysenergiankulutus</t>
  </si>
  <si>
    <t>kohteen lämmitysenergian kokonaiskulutus; esimerkki kaukolämmitetty asuinrakennus</t>
  </si>
  <si>
    <t>Standardi EN 15316-2-3:2007</t>
  </si>
  <si>
    <t>Lämmitysenergian kokonaiskulutus</t>
  </si>
  <si>
    <t>Huonelämpötilan lasku</t>
  </si>
  <si>
    <t xml:space="preserve">arvio keskimääräisestä huonelämpötilojen laskusta perussäädön seurauksena, oletuksena voi käyttää 1,5 °C  </t>
  </si>
  <si>
    <t>Aputaulukko 2</t>
  </si>
  <si>
    <t>Kiertojohdon pituus</t>
  </si>
  <si>
    <t xml:space="preserve">putken sisällä kulkevan nesteen keskimääräinen lämpötila </t>
  </si>
  <si>
    <t>putkistoa ympäröivän tilan lämpötila</t>
  </si>
  <si>
    <t>tässä laskennassa vakio (0,045 W/m °C).</t>
  </si>
  <si>
    <t xml:space="preserve">Eristeen lämmönjohtavuuskerroin </t>
  </si>
  <si>
    <t>Säästö eristystason parantamisesta</t>
  </si>
  <si>
    <t>Poistettavien lämmityslaitteiden teho</t>
  </si>
  <si>
    <t>Säästö kiertovesipattereiden poistosta</t>
  </si>
  <si>
    <t>Kiertovesipattereiden lukumäärä ennen</t>
  </si>
  <si>
    <t>Kiertovesipattereiden lukumäärä jälkeen</t>
  </si>
  <si>
    <t>Kiertovesipattereiden poiston säästö</t>
  </si>
  <si>
    <t>sisältää yhteensä eristystason ja kiertovesipattereiden poistosta aiheutuvan säästön</t>
  </si>
  <si>
    <t>Patteriverkoston kulutus</t>
  </si>
  <si>
    <t xml:space="preserve">patteriverkoston %-osuus lämmitysenergian kokonaiskulutuksesta, jota perussäätö koskee, ellei tiedossa ks. aputaulukko </t>
  </si>
  <si>
    <t xml:space="preserve">Perussäädön kohteena oleva osuus </t>
  </si>
  <si>
    <t>perussäädön kohteena olevien tilojen %-osuus rakennuksen pinta-alasta, 100 % tarkoittaa koskee kaikkia tiloja</t>
  </si>
  <si>
    <t>kiertovesipattereiden lukumäärä ennen poistoa</t>
  </si>
  <si>
    <t>kiertovesipattereiden lukumäärä toimenpiteen jälkeen</t>
  </si>
  <si>
    <t>ellei tiedossa, oletuksena yhden lämpimään käyttöveteen kytketyn kiertovesipatterin tehoksi voi käyttää 200 W/kpl</t>
  </si>
  <si>
    <t>kiertojohdon lämpöhäviöt eivät aina kokonaan mene hukkaan vaan vähentävät muuta tilalämmitystä; esimerkissä arviolta 80 % mennyt hukkaan</t>
  </si>
  <si>
    <t>ks. aputaulukko 1</t>
  </si>
  <si>
    <t>Putken ulkohalkaisija, mm</t>
  </si>
  <si>
    <t>eristyspaksuus (mm) ennen toimenpidettä</t>
  </si>
  <si>
    <t>eristyspaksuus (mm) toimenpiteen jälkeen</t>
  </si>
  <si>
    <t>Eristyspaksuus ennen</t>
  </si>
  <si>
    <t>Eristyspaksuus jälkeen</t>
  </si>
  <si>
    <t>lämmitysverkoston eristettyjen putkien pituus</t>
  </si>
  <si>
    <t>Ilmatieteenlaitos, Ilmastonmuutos ja lämmitystarveluku paikkatietoarvioina Suomessa, 2014:3</t>
  </si>
  <si>
    <t>B - Lämpimän käyttöveden kiertovesiverkoston lämpöhäviöiden pienentäminen eristystä parantamalla ja/tai kiertovesipattereiden poisto</t>
  </si>
  <si>
    <t>lämmityskauden pituus päivinä lämmitysverkostoissa, ks. aputieto 4</t>
  </si>
  <si>
    <t>A - Lämmitysverkoston putkiston lämmöneristyksen parantaminen, verkostohäviöiden pienentäminen</t>
  </si>
  <si>
    <t>häviö metriä kohti lämmityskaudella ennen toimenpidettä</t>
  </si>
  <si>
    <t>häviö metriä kohti lisäeristyksen jälkeen lämmityskaudella</t>
  </si>
  <si>
    <t>Tilalämmitykseen hyödynnetty</t>
  </si>
  <si>
    <t>kiertojohdon lisäeristämisen säästö, jos kaikki kiertojohdon lämpöhäviöt ovat menneet hukkaan eivätkä ole vähentäneet muuta tilalämmitystä</t>
  </si>
  <si>
    <t>kiertovesipattereiden poiston säästö, jos kaikki niiden lämpöhäviöt olisivat menneet hukkaan eivätkä olisi vähentäneet muuta tilalämmitystä</t>
  </si>
  <si>
    <t>kiertovesipattereiden lämpöhäviöt eivät yleensä kokonaan mene hukkaan vaan vähentävät muuta tilalämmitystä; esimerkissä arviolta 50 % mennyt hukkaan (voi käyttää oletuksena)</t>
  </si>
  <si>
    <t>Putkiston lämpöhäviöt ennen</t>
  </si>
  <si>
    <t>Putkiston lämpöhäviöt jälkeen</t>
  </si>
  <si>
    <t>Jos olemassa oleva lämmitysmuoto on polttoainekattila, raportoitava säästö tulee kohtaan 'Polttoaineet'' ja 'Lämpö'-soluun vastaavasti '0'.</t>
  </si>
  <si>
    <t>Lämpöhäviö per metri ennen</t>
  </si>
  <si>
    <t>Lämpöhäviö per metri jälkeen</t>
  </si>
  <si>
    <t xml:space="preserve"> putkistön lämpöhäviöt lämmityskaudella, ennen</t>
  </si>
  <si>
    <t xml:space="preserve"> putkistön lämpöhäviöt lämmityskaudella, jälkeen</t>
  </si>
  <si>
    <t xml:space="preserve">esimerkissä 95 % lämpöhäviöistä, eli pääosa, on mennyt hukkaan </t>
  </si>
  <si>
    <t>Ilmatieteenlaitos, TRY 2020, Energialaskennan testivuodet 2020</t>
  </si>
  <si>
    <t>YM, Tasauslaskentaopas 2018</t>
  </si>
  <si>
    <t xml:space="preserve">luku 3.5.3 </t>
  </si>
  <si>
    <t>s. 38, ks. alla</t>
  </si>
  <si>
    <t>taulukko 6.6</t>
  </si>
  <si>
    <t>taulukko 6.7</t>
  </si>
  <si>
    <t xml:space="preserve">Säävyöhykkeet </t>
  </si>
  <si>
    <t>YM asetus 1009/2017</t>
  </si>
  <si>
    <t>ilmanvaihtokoneen ilmavirta</t>
  </si>
  <si>
    <t>Tuloilman lämpötila toimenpiteen jälkeen</t>
  </si>
  <si>
    <t>Tuloilman lämpötila ennen toimenpidettä</t>
  </si>
  <si>
    <t>IV-koneen lämmönkulutus ennen</t>
  </si>
  <si>
    <t>IV-koneen lämmönkulutus jälkeen</t>
  </si>
  <si>
    <t>ellei tiedossa, ks. aputaulukko 2, mikäli IV-koneessa ei ole lämmöntalteenottoa LTO-hyötysuhde = 0</t>
  </si>
  <si>
    <r>
      <rPr>
        <sz val="9"/>
        <rFont val="Arial"/>
        <family val="2"/>
      </rPr>
      <t>+</t>
    </r>
    <r>
      <rPr>
        <b/>
        <sz val="9"/>
        <rFont val="Arial"/>
        <family val="2"/>
      </rPr>
      <t xml:space="preserve"> lämmöntalteenotto, esilämmitys</t>
    </r>
  </si>
  <si>
    <r>
      <rPr>
        <sz val="9"/>
        <rFont val="Arial"/>
        <family val="2"/>
      </rPr>
      <t>+</t>
    </r>
    <r>
      <rPr>
        <b/>
        <sz val="9"/>
        <rFont val="Arial"/>
        <family val="2"/>
      </rPr>
      <t xml:space="preserve"> regeneratiiviset lämmönsiirtimet</t>
    </r>
  </si>
  <si>
    <t>Kokemusperäisesti ja laitetoimittajien materiaalien perusteella yleistettyjä arvoja, Granlund 2025</t>
  </si>
  <si>
    <r>
      <t xml:space="preserve">Aputaulukko 1 - Kiinteistön lämmöntuotannon vuosihyötysuhteiden ohjearvoja </t>
    </r>
    <r>
      <rPr>
        <sz val="10"/>
        <rFont val="Arial"/>
        <family val="2"/>
      </rPr>
      <t>(isommat kohteet)</t>
    </r>
  </si>
  <si>
    <t>Aputaulukko 2 - Lämpöhäviön ominaistehoja W/m</t>
  </si>
  <si>
    <t>Aputaulukko 4 - Lämmityskauden pituus ja ulkolämpötilan keskiarvo eri säävyöhykkeillä</t>
  </si>
  <si>
    <r>
      <t>Aputaulukko 1 - Lämmönsiirtokertoimia W/m</t>
    </r>
    <r>
      <rPr>
        <b/>
        <vertAlign val="superscript"/>
        <sz val="10"/>
        <rFont val="Arial"/>
        <family val="2"/>
      </rPr>
      <t>2</t>
    </r>
    <r>
      <rPr>
        <b/>
        <sz val="10"/>
        <rFont val="Arial"/>
        <family val="2"/>
      </rPr>
      <t xml:space="preserve"> °C</t>
    </r>
  </si>
  <si>
    <r>
      <t>W/m</t>
    </r>
    <r>
      <rPr>
        <b/>
        <vertAlign val="superscript"/>
        <sz val="9"/>
        <rFont val="Arial"/>
        <family val="2"/>
      </rPr>
      <t>2</t>
    </r>
    <r>
      <rPr>
        <b/>
        <sz val="9"/>
        <rFont val="Arial"/>
        <family val="2"/>
      </rPr>
      <t xml:space="preserve"> °C</t>
    </r>
  </si>
  <si>
    <r>
      <t>m/m</t>
    </r>
    <r>
      <rPr>
        <b/>
        <vertAlign val="superscript"/>
        <sz val="9"/>
        <rFont val="Arial"/>
        <family val="2"/>
      </rPr>
      <t>2</t>
    </r>
  </si>
  <si>
    <r>
      <t>Aputaulukko 3 - Kiertojohdon ominaispituuksia m/m</t>
    </r>
    <r>
      <rPr>
        <b/>
        <vertAlign val="superscript"/>
        <sz val="10"/>
        <rFont val="Arial"/>
        <family val="2"/>
      </rPr>
      <t>2</t>
    </r>
  </si>
  <si>
    <t>Lämmöntuotannon lähde</t>
  </si>
  <si>
    <t xml:space="preserve">%/°C </t>
  </si>
  <si>
    <t xml:space="preserve">Säästö per 1 °C  </t>
  </si>
  <si>
    <t>Kiertojohdon lisäerityksen säästö</t>
  </si>
  <si>
    <t>kiertojohdon eristystason parantamisesta aiheutuva säästö kohteessa, jossa on huomioitu muuhun tilalämmitukseen hyödynnettävissä oleva osuus</t>
  </si>
  <si>
    <t>poistettavista kiertovesipattereista aiheutuva säästö kohteessa, josta on huomioitu muuhun tilalämmitykseen hyödynnettävissä oleva osuus</t>
  </si>
  <si>
    <t>Aputaulukko 1 - Patteriverkoston lämmönkulutuksen osuus kiinteistön kokonaislämmönkulutuksesta</t>
  </si>
  <si>
    <t>Aputaulukko 4 - Puhallinkäytön kokonaishyötysuhteita, esimerkkejä</t>
  </si>
  <si>
    <t>Tuloilma-
kone</t>
  </si>
  <si>
    <t>Poistoilma-puhallin</t>
  </si>
  <si>
    <t>Aputaulukko 3 - Tuloilmakoneiden ja poistoilmaphaltimien paineenkorotus, esimerkkejä</t>
  </si>
  <si>
    <t>Lisätään ilmamäärän säätö</t>
  </si>
  <si>
    <t>taulukko 1</t>
  </si>
  <si>
    <t xml:space="preserve">Aputaulukko 5 - Ilmanvaihdon tarpeenmukainen ohjaus </t>
  </si>
  <si>
    <t>YM, Tarpeenmukaisen ilmanvaihdon huomioiminen energiatehokkuuden vertailuluvun (E-luvun) laskennassa, 2018</t>
  </si>
  <si>
    <t>Läsnäoloon tai olosuhdemittaukseen perustuvalla rakennusautomaatiojärjestelmällä tapahtuvalla tarpeenmukaisella ilmanvaihdon  ohjauksella voidaan olettaa ilmavirran laskevan keskimäärin 20 % lähtötilanteesta.</t>
  </si>
  <si>
    <t>tuloilman lämpötila tiloihin on laskennassa oletuksena vakio ympäri vuoden</t>
  </si>
  <si>
    <t>tuloilman lämpötila tiloihin (jälkeen) on laskennassa oletuksena vakio ympäri vuoden</t>
  </si>
  <si>
    <t>tuloilman lämpötila tiloihin (ennen) on laskennassa oletuksena ollut vakio ympäri vuoden</t>
  </si>
  <si>
    <t>sama kuin ilmavirta ennen toimenpidettä, ellei käyntiaikamuutoksen yhteydessä lisätä myös ilmamäärän tarpeenmukaista ohjausta (ks. edellinen rivi)</t>
  </si>
  <si>
    <t>valitaan kohteen sijainnin mukaan, ks. aputaulukko 1, esimerkissä säävyöhyke I</t>
  </si>
  <si>
    <t>jos toimenpide koskee vain IV-käyntiaikamuutosta kohtaan laitetaan  0,  jos lisätään tarpeenmukainen ilmamäärän ohjaus, kohtaan laitetaan 20, ks. aputaulukko 5</t>
  </si>
  <si>
    <t>Tuloilmapuhallin kokonaishyötysuhde</t>
  </si>
  <si>
    <t>Poistoilmapuhallin kokonaishyötysuhde</t>
  </si>
  <si>
    <t>Säästö (MWh/a)</t>
  </si>
  <si>
    <t>ellei kohdekohtaista tietoa ole käytössä, ks. aputalukko 4</t>
  </si>
  <si>
    <t>ellei kohdekohtaista tietoa ole käytössä, ks. aputalukko 3</t>
  </si>
  <si>
    <t>Puhaltimien moottoriteho yhteensä</t>
  </si>
  <si>
    <t>ellei kohdekohtaista tietoa ole käytössä, ks. aputaulukko 2, mikäli kohteen IV-koneessa ei ole lämmöntalteenottoa merkitse kohtaan 0</t>
  </si>
  <si>
    <t xml:space="preserve">käyntiaikamuutoksen aiheuttama sähkön säästö </t>
  </si>
  <si>
    <r>
      <t>Määräystason LTO-hyötysuhde %</t>
    </r>
    <r>
      <rPr>
        <sz val="9"/>
        <rFont val="Arial"/>
        <family val="2"/>
      </rPr>
      <t xml:space="preserve"> </t>
    </r>
    <r>
      <rPr>
        <vertAlign val="superscript"/>
        <sz val="9"/>
        <rFont val="Arial"/>
        <family val="2"/>
      </rPr>
      <t>2)</t>
    </r>
  </si>
  <si>
    <r>
      <t>Tyypillinen LTO-hyötysuhde %</t>
    </r>
    <r>
      <rPr>
        <b/>
        <vertAlign val="superscript"/>
        <sz val="9"/>
        <rFont val="Arial"/>
        <family val="2"/>
      </rPr>
      <t xml:space="preserve"> </t>
    </r>
    <r>
      <rPr>
        <vertAlign val="superscript"/>
        <sz val="9"/>
        <rFont val="Arial"/>
        <family val="2"/>
      </rPr>
      <t>1)</t>
    </r>
  </si>
  <si>
    <r>
      <rPr>
        <u/>
        <vertAlign val="superscript"/>
        <sz val="10"/>
        <color theme="1"/>
        <rFont val="Arial"/>
        <family val="2"/>
      </rPr>
      <t xml:space="preserve">1) </t>
    </r>
    <r>
      <rPr>
        <u/>
        <sz val="10"/>
        <color theme="10"/>
        <rFont val="Arial"/>
        <family val="2"/>
      </rPr>
      <t>YM, Tasauslaskentaopas 2018</t>
    </r>
  </si>
  <si>
    <t>Aputaulukko 2 - LTO-hyötysuhteita</t>
  </si>
  <si>
    <t>ilmanvaihdon käyntipäivien (vrk) osuus viikossa (7 vrk), esimerkissä ilmanvaihto käynnissä 5 päivää viikossa (5/7)</t>
  </si>
  <si>
    <t>IV-käyttöaika vuodessa</t>
  </si>
  <si>
    <t>IV-käyntiaika vuodessa</t>
  </si>
  <si>
    <t>IV käyntiaika per vrk  ennen</t>
  </si>
  <si>
    <t>IV käyntiaika per vrk jälkeen</t>
  </si>
  <si>
    <t>IV-käyntiaika vuorokaudessa</t>
  </si>
  <si>
    <t>käyntiaikasuhteen avulla laskettu puhaltimien käyttöpäivien lkm vuodessa, IV-kone on oletuksena päällä ympärivuoden (365 vrk), ei vain lämmityskaudella</t>
  </si>
  <si>
    <t xml:space="preserve">lämmön säästö </t>
  </si>
  <si>
    <t>sähkönkulutuksen lisääntyminen</t>
  </si>
  <si>
    <t>Puhaltimien tehontarpeen kasvu</t>
  </si>
  <si>
    <t>Tuloilmapuhallin paineenkorotus</t>
  </si>
  <si>
    <t>Tuloilmapuhallin moottoriteho</t>
  </si>
  <si>
    <t>Poistoilmapuhallin moottoriteho</t>
  </si>
  <si>
    <t>Puhaltimien moottoriteho yht., ennen</t>
  </si>
  <si>
    <t>Puhaltimien moottoriteho yht., jälkeen</t>
  </si>
  <si>
    <t>sähkönkulutuksen kasvu lasketaan vain, jos IV-järjestelmään lisätään LTO-laitteisto, jota ei ole aiemmin ollut ollenkaan</t>
  </si>
  <si>
    <t>puhaltimien sähkötehon tarve kasvaa IV-koneeseen lisättävästä lämmöntalteenotosta johtuen. Tässä laskennassa kasvu oletetaan olevan 25% (vakioarvo).</t>
  </si>
  <si>
    <t>käyntiaikasuhteen avulla laskettu puhaltimien käyttöaika vuodessa, IV-kone on oletuksena päällä ympärivuoden (365 vrk), ei vain lämmityskautta</t>
  </si>
  <si>
    <t>4.3 LTO lisääminen tai parantaminen ilmanvaihtojärjestelmässä</t>
  </si>
  <si>
    <t>Aputaulukko 1 - Ilmanvaihdon SFP lukuja</t>
  </si>
  <si>
    <t xml:space="preserve">Ilmanvaihdon SFP lukuja </t>
  </si>
  <si>
    <r>
      <t>Painovoimainen, kW/m</t>
    </r>
    <r>
      <rPr>
        <b/>
        <vertAlign val="superscript"/>
        <sz val="9"/>
        <rFont val="Arial"/>
        <family val="2"/>
      </rPr>
      <t>3</t>
    </r>
    <r>
      <rPr>
        <b/>
        <sz val="9"/>
        <rFont val="Arial"/>
        <family val="2"/>
      </rPr>
      <t>/s</t>
    </r>
  </si>
  <si>
    <r>
      <t>Koneellinen poisto, kW/m</t>
    </r>
    <r>
      <rPr>
        <b/>
        <vertAlign val="superscript"/>
        <sz val="9"/>
        <rFont val="Arial"/>
        <family val="2"/>
      </rPr>
      <t>3</t>
    </r>
    <r>
      <rPr>
        <b/>
        <sz val="9"/>
        <rFont val="Arial"/>
        <family val="2"/>
      </rPr>
      <t>/s</t>
    </r>
  </si>
  <si>
    <r>
      <t>Koneellinen tulo-poisto, kW/m</t>
    </r>
    <r>
      <rPr>
        <b/>
        <vertAlign val="superscript"/>
        <sz val="9"/>
        <rFont val="Arial"/>
        <family val="2"/>
      </rPr>
      <t>3</t>
    </r>
    <r>
      <rPr>
        <b/>
        <sz val="9"/>
        <rFont val="Arial"/>
        <family val="2"/>
      </rPr>
      <t>/s</t>
    </r>
  </si>
  <si>
    <t>4.4 Ilmanvaihdon energiatehokkuuden parantaminen</t>
  </si>
  <si>
    <t>käyntiaikasuhteen avulla laskettu puhaltimien käyttöpäivien lkm vuodessa, IV-kone on oletuksena päällä ympärivuoden (365 vrk)</t>
  </si>
  <si>
    <t>vähintää kulloinkin voimassa oleva ekosuunniteluasetuksen edellyttämä taso, ks aputaulukko 1</t>
  </si>
  <si>
    <t>tulo-poistoilmanvaihtokonen ilmavirta oletetaan laskennassa pysyvän samana ennen ja jälkeen toimenpiteen</t>
  </si>
  <si>
    <t>Aputaulukko 1 - Rakennustyyppikohtaisia arvioita lämpimän veden osuudesta veden kokonaiskulutuksesta</t>
  </si>
  <si>
    <r>
      <t xml:space="preserve">Lämpimän veden osuus  kokonaiskulutuksesta 
% </t>
    </r>
    <r>
      <rPr>
        <b/>
        <vertAlign val="superscript"/>
        <sz val="9"/>
        <rFont val="Arial"/>
        <family val="2"/>
      </rPr>
      <t>1)</t>
    </r>
  </si>
  <si>
    <r>
      <rPr>
        <vertAlign val="superscript"/>
        <sz val="9"/>
        <color theme="1"/>
        <rFont val="Arial"/>
        <family val="2"/>
      </rPr>
      <t>1)</t>
    </r>
    <r>
      <rPr>
        <sz val="9"/>
        <color theme="0" tint="-0.499984740745262"/>
        <rFont val="Arial"/>
        <family val="2"/>
      </rPr>
      <t xml:space="preserve"> Kokemusperäisiä arvoja, joita on täydennetty arviolla, jossa kuutio pesuvettä sisältää 64 % lämmintä vettä ja 36 % kylmää vettä, Granlund 2025</t>
    </r>
  </si>
  <si>
    <t>Lämpimän käyttöveden lämmitysenergian nettotarpeena voi laskennassa käyttää 15 prosenttia pienempiä arvoja, jos rakennuksen käyttövesiverkosto varustetaan vakiopaineventtiilillä tai muulla vastaavalla painetasoa säätävällä tekniikalla.</t>
  </si>
  <si>
    <t>Aputaulukko 2 - Lämpimän käyttöveden vakioitu käyttö</t>
  </si>
  <si>
    <t>12 §, Lämpimän käyttöveden vakioitu käyttö</t>
  </si>
  <si>
    <t>Veden kokonaiskulutuksen pieneneminen</t>
  </si>
  <si>
    <t>ks. aputaulukko 2</t>
  </si>
  <si>
    <t>lämpimän veden osuus veden kokonaiskulutuksesta, ellei miattua tietoa ole käytössä ks. aputaulukko 1</t>
  </si>
  <si>
    <t xml:space="preserve">tyypillisesti lämpimän käyttöveden lämmityksen energiankulutukseen käytetty lämpimän veden lämpötila </t>
  </si>
  <si>
    <t>tyypillisesti lämpimän käyttöveden lämmityksen energiankulutuksen laskentaan käytetty lämmitettävän veden lähtölämpötila.</t>
  </si>
  <si>
    <r>
      <t>Veden lämmityksen energiankulutus per m</t>
    </r>
    <r>
      <rPr>
        <vertAlign val="superscript"/>
        <sz val="10"/>
        <rFont val="Arial"/>
        <family val="2"/>
      </rPr>
      <t>3</t>
    </r>
  </si>
  <si>
    <t>Lämpimän veden kulutus</t>
  </si>
  <si>
    <t>Lämpimän veden kulutuksen pieneneminen</t>
  </si>
  <si>
    <t>Jos olemassa oleva lämmitysmuoto on polttoainekattila, raportoitava säästö tulee kohtaan 'Polttoaineet'' ja 'Lämpö'-soluun vastaavasti 0. Vastaavasti, jos vesi lämmitetään sähköllä, säästö tulee kohtaan 'Sähkö' ja  'Lämpö' ja 'Polttoaineet' soluihin tulee 0.</t>
  </si>
  <si>
    <t xml:space="preserve">tyypillisesti lämpimän käyttöveden lämmityksen energiankulutuksen laskentaan käytetty lämmitettävän veden lähtölämpötila, tarvittaessa muutetaan kohteen tarvetta vastaavaksi </t>
  </si>
  <si>
    <t xml:space="preserve">tyypillisesti hönkähöyryllä käyttövettä saadaan lämmitettyä keskimäärin 35 °C (5 °C → 40 °C), tarvittaessa muutetaan kohteen tarvetta vastaavaksi </t>
  </si>
  <si>
    <t>ellei kohteen tietoa ole käytössä, ks. aputaulukko 1 arvioita eri käyttötarkoituksiin</t>
  </si>
  <si>
    <t>höyry-vesi-lämmönsiirtimellä lämpimän käyttöveden lämmitykseen hyödynnettävä energia lämmitettävää vesikuutiota kohden, joka vähentää muun lämmitysenergian tarvetta</t>
  </si>
  <si>
    <r>
      <t>LTO:lla hyödynnettävä energia per m</t>
    </r>
    <r>
      <rPr>
        <vertAlign val="superscript"/>
        <sz val="10"/>
        <rFont val="Arial"/>
        <family val="2"/>
      </rPr>
      <t>3</t>
    </r>
  </si>
  <si>
    <t>YM asetus uuden rakennuksen energiatehokkuudesta, 1010/2017</t>
  </si>
  <si>
    <t>11 §, 
Rakennuksen vakioitu käyttö</t>
  </si>
  <si>
    <t>Tehotiheys
W/m2</t>
  </si>
  <si>
    <t>Aputaulukko 2 - Valaistuksen tehotiheyden arvoja</t>
  </si>
  <si>
    <t>Valaistusteho jälkeen</t>
  </si>
  <si>
    <t xml:space="preserve">Aputaulukko 1 - Valaistustehon laskenta pinta-alan avulla </t>
  </si>
  <si>
    <t>Valaistuksen käyttöaikasuhde</t>
  </si>
  <si>
    <t>valaistuksen käyttöpäivien (vrk) osuus viikossa (7 vrk), esimerkissä valaistus päällä  5 päivää viikossa (5/7)</t>
  </si>
  <si>
    <t>Valaistuksen käyttöaika vuodessa</t>
  </si>
  <si>
    <t>Valaistuksen käyttöaika per vrk ennen</t>
  </si>
  <si>
    <t xml:space="preserve">käyttöaikasuhteen avulla laskettu valaistuksen käyttöpäivien lkm vuodessa </t>
  </si>
  <si>
    <t>Valaistuksen käyttöaika per vrk jälkeen</t>
  </si>
  <si>
    <t>uusi tehotiheys (suunnittelutiedoista)</t>
  </si>
  <si>
    <t>jos lähtötason valaistuksen tehotiheys ei ole tiedossa, voi sen arvioida aputaulukosta 2 rakennuksen vakioidun käytön mukaiseen tilatyyppiin perustuen</t>
  </si>
  <si>
    <t>= vastaava lähtötieto laskennassa, mikäli valaistustehoa ennen ei ole muuten käytettävissä</t>
  </si>
  <si>
    <t>= vastaava lähtötieto laskennassa, mikäli valaistustehoa jälkeen ei ole muuten käytettävissä</t>
  </si>
  <si>
    <t>Aputaulukko 1 - Sähkömoottorien IE-hyötysuhdeluokkien mukaisia hyötysuhteita teholuokittain</t>
  </si>
  <si>
    <t>IEC 60034-30-1 2014</t>
  </si>
  <si>
    <t>esim. ABB IEC 60034-30-1 standard on efficiencyclasses for low voltage AC motors</t>
  </si>
  <si>
    <t>Ottoteho [kW]</t>
  </si>
  <si>
    <t>Käyttöaikasuhde</t>
  </si>
  <si>
    <t>Käyttöaika vrk vuodessa</t>
  </si>
  <si>
    <t xml:space="preserve">Käyttöaika h per vrk </t>
  </si>
  <si>
    <t>ellei tiedossa, ks. aputalukko 1</t>
  </si>
  <si>
    <t>suunnittelutiedoista (tai apuatulukko 1)</t>
  </si>
  <si>
    <t>Moottorin ottoteho ennen</t>
  </si>
  <si>
    <t>Moottorin ottoteho jälkeen</t>
  </si>
  <si>
    <t>Hyötysuhde jälkeen</t>
  </si>
  <si>
    <t xml:space="preserve">moottorin akseliteho ei muutu, lasketaan uusi ottoteho enne tilanteesta laskettavan akselitehon ja uuden paremman hyötysuhteen avulla </t>
  </si>
  <si>
    <t>Aiempi ohjaus-/säätötapa</t>
  </si>
  <si>
    <t>Pumppukäytön päälle/pois ohjaus</t>
  </si>
  <si>
    <t>Pumppukäytön kuristussäätö</t>
  </si>
  <si>
    <t>Pumppukäytön hydraulinen ohjaus</t>
  </si>
  <si>
    <t>Arvio ohjaustavan muutoksen säästöstä
%</t>
  </si>
  <si>
    <t>Aputaulukko 1 - Kokemusperäisiä arvioita säästön suuruudesta siirryttäessä portaattomaan säätöön</t>
  </si>
  <si>
    <r>
      <t>m</t>
    </r>
    <r>
      <rPr>
        <sz val="9"/>
        <rFont val="Aptos Narrow"/>
        <family val="2"/>
      </rPr>
      <t>²</t>
    </r>
  </si>
  <si>
    <r>
      <t>W/m</t>
    </r>
    <r>
      <rPr>
        <sz val="9"/>
        <rFont val="Aptos Narrow"/>
        <family val="2"/>
      </rPr>
      <t>²</t>
    </r>
  </si>
  <si>
    <t>Pumpun (tai puhaltimen) teho</t>
  </si>
  <si>
    <t>laitteen käyttöpäivien (vrk) osuus viikossa (7 vrk), esimerkissä käynnissä ympäri vuorokauden ja vuoden eli (7/7)</t>
  </si>
  <si>
    <t>mitattu paineilmajärjestelmän sähkönkulutus kohteessa</t>
  </si>
  <si>
    <t>kohteen paineilmaverksoton painetaso sen alentamisen jälkeen</t>
  </si>
  <si>
    <t>kohteen paineilmaverkoston painetaso lähtötilanteessa</t>
  </si>
  <si>
    <t>ellei tarkempaa tietoa ole, kokemusperäisenä nyrkkisääntönä sähköenergian kulutus vähentyy 7–10 %, kun painetta alennetaan 1 bar</t>
  </si>
  <si>
    <t>Aputaulukko 1 - Lämmityskauden pituus ja ulkolämpötilan keskiarvo eri säävyöhykkeillä</t>
  </si>
  <si>
    <t>-1969
W/m²K</t>
  </si>
  <si>
    <t>1969-
W/m²K</t>
  </si>
  <si>
    <t>1976-
W/m²K</t>
  </si>
  <si>
    <t>1978-
W/m²K</t>
  </si>
  <si>
    <t>1985-
W/m²K</t>
  </si>
  <si>
    <t>10/2003-
W/m²K</t>
  </si>
  <si>
    <t>2008-
W/m²K</t>
  </si>
  <si>
    <t>2010-
W/m²K</t>
  </si>
  <si>
    <t>2012-2018
W/m²K</t>
  </si>
  <si>
    <t>Ikkunan U-arvo lämmin tila</t>
  </si>
  <si>
    <t>Ikkunan U-arvo puolilämmin tila</t>
  </si>
  <si>
    <t>Aputaulukko 2 - Ikkunoiden määräystason mukaisia U-arvoja rakennusvuoden mukaan</t>
  </si>
  <si>
    <t>YM asetus rakennuksen energiatehokkuuden parantamisesta korjaus- ja muutostöissä</t>
  </si>
  <si>
    <t>4 §, Rakennusosakohtaiset vaatimukset</t>
  </si>
  <si>
    <t xml:space="preserve">1.1.2026 voimassa: </t>
  </si>
  <si>
    <t>HUOM!</t>
  </si>
  <si>
    <t xml:space="preserve">Jos olemassa oleva lämmitysmuoto on polttoainekattila tai sähkö, raportoitava säästö tulee vastaavasti kohtaan 'Polttoaineet'' tai 'Sähkö'  ja 'Lämpö'-solussa on 0. </t>
  </si>
  <si>
    <t>kohteena olevan rakennuksen ikkunoiden U-arvo, ellei tiedossa ks. aputaulukko 2</t>
  </si>
  <si>
    <t>uusien ikknoiden U-arvo, joka on vähintään voimassa olevan määräystason mukainen</t>
  </si>
  <si>
    <t>vaihdettavien ikkunoiden pinta-ala</t>
  </si>
  <si>
    <t>kohteen sisätilojen lämpötila keskimäärin</t>
  </si>
  <si>
    <r>
      <t>Aputaulukko 2 - Tyypillisiä rakennusvaipan ilmanvuotolukuja q</t>
    </r>
    <r>
      <rPr>
        <b/>
        <vertAlign val="subscript"/>
        <sz val="10"/>
        <rFont val="Arial"/>
        <family val="2"/>
      </rPr>
      <t>50</t>
    </r>
    <r>
      <rPr>
        <b/>
        <sz val="10"/>
        <rFont val="Arial"/>
        <family val="2"/>
      </rPr>
      <t xml:space="preserve"> m</t>
    </r>
    <r>
      <rPr>
        <b/>
        <vertAlign val="superscript"/>
        <sz val="10"/>
        <rFont val="Arial"/>
        <family val="2"/>
      </rPr>
      <t>3</t>
    </r>
    <r>
      <rPr>
        <b/>
        <sz val="10"/>
        <rFont val="Arial"/>
        <family val="2"/>
      </rPr>
      <t>/(h m</t>
    </r>
    <r>
      <rPr>
        <b/>
        <vertAlign val="superscript"/>
        <sz val="10"/>
        <rFont val="Arial"/>
        <family val="2"/>
      </rPr>
      <t>2</t>
    </r>
    <r>
      <rPr>
        <b/>
        <sz val="10"/>
        <rFont val="Arial"/>
        <family val="2"/>
      </rPr>
      <t>)</t>
    </r>
  </si>
  <si>
    <t>Ilmanpitävyys</t>
  </si>
  <si>
    <t>Keski-määräinen</t>
  </si>
  <si>
    <t>Vuotoilmavirta ennen</t>
  </si>
  <si>
    <t>Vuotoilmavirta jälkeen</t>
  </si>
  <si>
    <t>taulukko 3.5</t>
  </si>
  <si>
    <t>lkm</t>
  </si>
  <si>
    <t>Rakennuksen kerrosten lukumäärä</t>
  </si>
  <si>
    <t>Kerrosten lukumäärä</t>
  </si>
  <si>
    <t>Kerroin</t>
  </si>
  <si>
    <t>kohta 3.2.2</t>
  </si>
  <si>
    <t xml:space="preserve">1-kerroksinen </t>
  </si>
  <si>
    <t xml:space="preserve">2-kerroksinen </t>
  </si>
  <si>
    <t xml:space="preserve">3-4 -kerroksinen  </t>
  </si>
  <si>
    <t xml:space="preserve">≥ 5-kerroksinen </t>
  </si>
  <si>
    <t>YM, Energiatehokkuus, Rakennuksen energiankulutuksen ja lämmitystehontarpeen laskenta, 2018</t>
  </si>
  <si>
    <t>Puhaltimien päälle/pois ohjaus</t>
  </si>
  <si>
    <t>Rakennuksen ilmatilavuus</t>
  </si>
  <si>
    <t>alapohja mukaan luettuna</t>
  </si>
  <si>
    <t xml:space="preserve">Rakennusvaipan pinta-ala </t>
  </si>
  <si>
    <r>
      <t>Ilmanvuotoluku (q</t>
    </r>
    <r>
      <rPr>
        <vertAlign val="subscript"/>
        <sz val="10"/>
        <rFont val="Arial"/>
        <family val="2"/>
      </rPr>
      <t>50</t>
    </r>
    <r>
      <rPr>
        <sz val="10"/>
        <rFont val="Arial"/>
        <family val="2"/>
      </rPr>
      <t>) jälkeen</t>
    </r>
  </si>
  <si>
    <r>
      <t>Ilmanvuotoluku (q</t>
    </r>
    <r>
      <rPr>
        <vertAlign val="subscript"/>
        <sz val="10"/>
        <rFont val="Arial"/>
        <family val="2"/>
      </rPr>
      <t>50</t>
    </r>
    <r>
      <rPr>
        <sz val="10"/>
        <rFont val="Arial"/>
        <family val="2"/>
      </rPr>
      <t xml:space="preserve">) ennen </t>
    </r>
  </si>
  <si>
    <r>
      <t>mikäli tiedossa on vain n</t>
    </r>
    <r>
      <rPr>
        <vertAlign val="subscript"/>
        <sz val="10"/>
        <color theme="0" tint="-0.499984740745262"/>
        <rFont val="Arial"/>
        <family val="2"/>
      </rPr>
      <t>50</t>
    </r>
    <r>
      <rPr>
        <sz val="10"/>
        <color theme="0" tint="-0.499984740745262"/>
        <rFont val="Arial"/>
        <family val="2"/>
      </rPr>
      <t xml:space="preserve"> luku, se voidaan muuttaa q</t>
    </r>
    <r>
      <rPr>
        <vertAlign val="subscript"/>
        <sz val="10"/>
        <color theme="0" tint="-0.499984740745262"/>
        <rFont val="Arial"/>
        <family val="2"/>
      </rPr>
      <t>50</t>
    </r>
    <r>
      <rPr>
        <sz val="10"/>
        <color theme="0" tint="-0.499984740745262"/>
        <rFont val="Arial"/>
        <family val="2"/>
      </rPr>
      <t xml:space="preserve"> ilmavuotoluvuksi, ks. aputaulukko 4</t>
    </r>
  </si>
  <si>
    <t>maanpäälliset kerrokset, kerrosten lkm vaikuttaa kerrosten lukumäärästä riippuvaan kertoimeen, ks. aputaulukko 3</t>
  </si>
  <si>
    <t>Kerrosten lukumäärästä riippuva kerroin</t>
  </si>
  <si>
    <t>Aputaulukko 3 - Vuotoilmavirran laskennassa käytettävä kerrosten lukumäärästä riippuva kerroin</t>
  </si>
  <si>
    <t xml:space="preserve">Kerroskorkeus noin 3 m </t>
  </si>
  <si>
    <r>
      <t>q</t>
    </r>
    <r>
      <rPr>
        <vertAlign val="subscript"/>
        <sz val="9"/>
        <rFont val="Arial"/>
        <family val="2"/>
      </rPr>
      <t xml:space="preserve">50 </t>
    </r>
    <r>
      <rPr>
        <sz val="9"/>
        <rFont val="Arial"/>
        <family val="2"/>
      </rPr>
      <t>= on rakennusvaipan ilmanvuotoluku (m</t>
    </r>
    <r>
      <rPr>
        <vertAlign val="superscript"/>
        <sz val="9"/>
        <rFont val="Arial"/>
        <family val="2"/>
      </rPr>
      <t>3</t>
    </r>
    <r>
      <rPr>
        <sz val="9"/>
        <rFont val="Arial"/>
        <family val="2"/>
      </rPr>
      <t>/(h m</t>
    </r>
    <r>
      <rPr>
        <vertAlign val="superscript"/>
        <sz val="9"/>
        <rFont val="Arial"/>
        <family val="2"/>
      </rPr>
      <t>2</t>
    </r>
    <r>
      <rPr>
        <sz val="9"/>
        <rFont val="Arial"/>
        <family val="2"/>
      </rPr>
      <t>)), jolla tarkoitetaan rakennusvaipan keskimääräistä vuotoilmavirtaa tunnissa 50 Pa paine-erolla kokonaissisämittojen mukaan laskettua rakennusvaipan pinta-alaa kohden.  
q</t>
    </r>
    <r>
      <rPr>
        <vertAlign val="subscript"/>
        <sz val="9"/>
        <rFont val="Arial"/>
        <family val="2"/>
      </rPr>
      <t>50</t>
    </r>
    <r>
      <rPr>
        <sz val="9"/>
        <rFont val="Arial"/>
        <family val="2"/>
      </rPr>
      <t xml:space="preserve"> voidaan laskea ilmanvuotoluvusta n</t>
    </r>
    <r>
      <rPr>
        <vertAlign val="subscript"/>
        <sz val="9"/>
        <rFont val="Arial"/>
        <family val="2"/>
      </rPr>
      <t>50</t>
    </r>
    <r>
      <rPr>
        <sz val="9"/>
        <rFont val="Arial"/>
        <family val="2"/>
      </rPr>
      <t xml:space="preserve"> (1/h) kaavalla: q</t>
    </r>
    <r>
      <rPr>
        <vertAlign val="subscript"/>
        <sz val="9"/>
        <rFont val="Arial"/>
        <family val="2"/>
      </rPr>
      <t>50</t>
    </r>
    <r>
      <rPr>
        <sz val="9"/>
        <rFont val="Arial"/>
        <family val="2"/>
      </rPr>
      <t xml:space="preserve"> = n</t>
    </r>
    <r>
      <rPr>
        <vertAlign val="subscript"/>
        <sz val="9"/>
        <rFont val="Arial"/>
        <family val="2"/>
      </rPr>
      <t>50</t>
    </r>
    <r>
      <rPr>
        <sz val="9"/>
        <rFont val="Arial"/>
        <family val="2"/>
      </rPr>
      <t>*(V/A), missä
V = rakennuksen ilmatilavuus m</t>
    </r>
    <r>
      <rPr>
        <vertAlign val="superscript"/>
        <sz val="9"/>
        <rFont val="Arial"/>
        <family val="2"/>
      </rPr>
      <t>3</t>
    </r>
    <r>
      <rPr>
        <sz val="9"/>
        <rFont val="Arial"/>
        <family val="2"/>
      </rPr>
      <t xml:space="preserve"> ja A = rakennusvaipan pinta-ala (alapohja mukaan luettuna) m</t>
    </r>
    <r>
      <rPr>
        <vertAlign val="superscript"/>
        <sz val="9"/>
        <rFont val="Arial"/>
        <family val="2"/>
      </rPr>
      <t>2</t>
    </r>
    <r>
      <rPr>
        <sz val="9"/>
        <rFont val="Arial"/>
        <family val="2"/>
      </rPr>
      <t xml:space="preserve">
</t>
    </r>
  </si>
  <si>
    <r>
      <t>n</t>
    </r>
    <r>
      <rPr>
        <vertAlign val="subscript"/>
        <sz val="9"/>
        <rFont val="Arial"/>
        <family val="2"/>
      </rPr>
      <t>50</t>
    </r>
    <r>
      <rPr>
        <sz val="9"/>
        <rFont val="Arial"/>
        <family val="2"/>
      </rPr>
      <t xml:space="preserve"> = aiemmin (ennen 2012) käytetty ilmanvuotoluku 50 Pa:n paine-erolla (1/h)</t>
    </r>
  </si>
  <si>
    <r>
      <t>n</t>
    </r>
    <r>
      <rPr>
        <b/>
        <vertAlign val="subscript"/>
        <sz val="9"/>
        <rFont val="Arial"/>
        <family val="2"/>
      </rPr>
      <t>50</t>
    </r>
    <r>
      <rPr>
        <b/>
        <sz val="9"/>
        <rFont val="Arial"/>
        <family val="2"/>
      </rPr>
      <t xml:space="preserve"> (1/h)</t>
    </r>
  </si>
  <si>
    <r>
      <t>q</t>
    </r>
    <r>
      <rPr>
        <b/>
        <vertAlign val="subscript"/>
        <sz val="9"/>
        <rFont val="Arial"/>
        <family val="2"/>
      </rPr>
      <t>50</t>
    </r>
    <r>
      <rPr>
        <b/>
        <sz val="9"/>
        <rFont val="Arial"/>
        <family val="2"/>
      </rPr>
      <t xml:space="preserve"> (m</t>
    </r>
    <r>
      <rPr>
        <b/>
        <vertAlign val="superscript"/>
        <sz val="9"/>
        <rFont val="Arial"/>
        <family val="2"/>
      </rPr>
      <t>3</t>
    </r>
    <r>
      <rPr>
        <b/>
        <sz val="9"/>
        <rFont val="Arial"/>
        <family val="2"/>
      </rPr>
      <t>/(h m</t>
    </r>
    <r>
      <rPr>
        <b/>
        <vertAlign val="superscript"/>
        <sz val="9"/>
        <rFont val="Arial"/>
        <family val="2"/>
      </rPr>
      <t>2</t>
    </r>
    <r>
      <rPr>
        <b/>
        <sz val="9"/>
        <rFont val="Arial"/>
        <family val="2"/>
      </rPr>
      <t xml:space="preserve">)) </t>
    </r>
  </si>
  <si>
    <r>
      <t>Aputaulukko 4 - Rakennusvaipan ilmanvuotoluku q</t>
    </r>
    <r>
      <rPr>
        <b/>
        <vertAlign val="subscript"/>
        <sz val="10"/>
        <rFont val="Arial"/>
        <family val="2"/>
      </rPr>
      <t xml:space="preserve">50 </t>
    </r>
    <r>
      <rPr>
        <b/>
        <sz val="10"/>
        <rFont val="Arial"/>
        <family val="2"/>
      </rPr>
      <t>(m</t>
    </r>
    <r>
      <rPr>
        <b/>
        <vertAlign val="superscript"/>
        <sz val="10"/>
        <rFont val="Arial"/>
        <family val="2"/>
      </rPr>
      <t>3</t>
    </r>
    <r>
      <rPr>
        <b/>
        <sz val="10"/>
        <rFont val="Arial"/>
        <family val="2"/>
      </rPr>
      <t>/(h m</t>
    </r>
    <r>
      <rPr>
        <b/>
        <vertAlign val="superscript"/>
        <sz val="10"/>
        <rFont val="Arial"/>
        <family val="2"/>
      </rPr>
      <t>2</t>
    </r>
    <r>
      <rPr>
        <b/>
        <sz val="10"/>
        <rFont val="Arial"/>
        <family val="2"/>
      </rPr>
      <t>)) ja ilmanvuotoluku n</t>
    </r>
    <r>
      <rPr>
        <b/>
        <vertAlign val="subscript"/>
        <sz val="10"/>
        <rFont val="Arial"/>
        <family val="2"/>
      </rPr>
      <t>50</t>
    </r>
    <r>
      <rPr>
        <b/>
        <sz val="10"/>
        <rFont val="Arial"/>
        <family val="2"/>
      </rPr>
      <t xml:space="preserve"> (1/h)</t>
    </r>
  </si>
  <si>
    <r>
      <t>Jos tiedossa on vain kohteen n</t>
    </r>
    <r>
      <rPr>
        <vertAlign val="subscript"/>
        <sz val="9"/>
        <rFont val="Arial"/>
        <family val="2"/>
      </rPr>
      <t>50</t>
    </r>
    <r>
      <rPr>
        <sz val="9"/>
        <rFont val="Arial"/>
        <family val="2"/>
      </rPr>
      <t xml:space="preserve"> ilmanvuotoluku  ja haluat muuntaa sen q</t>
    </r>
    <r>
      <rPr>
        <vertAlign val="subscript"/>
        <sz val="9"/>
        <rFont val="Arial"/>
        <family val="2"/>
      </rPr>
      <t>50</t>
    </r>
    <r>
      <rPr>
        <sz val="9"/>
        <rFont val="Arial"/>
        <family val="2"/>
      </rPr>
      <t xml:space="preserve"> ilmanvuotoluvuksi laskentaa varten, syötä n</t>
    </r>
    <r>
      <rPr>
        <vertAlign val="subscript"/>
        <sz val="9"/>
        <rFont val="Arial"/>
        <family val="2"/>
      </rPr>
      <t>50</t>
    </r>
    <r>
      <rPr>
        <sz val="9"/>
        <rFont val="Arial"/>
        <family val="2"/>
      </rPr>
      <t xml:space="preserve"> siniseen soluun ja siirrä tulos laskentakohtaan</t>
    </r>
  </si>
  <si>
    <t>Lämmityskauden ulkolämpötilan keskiarvo</t>
  </si>
  <si>
    <r>
      <t>käytetään, jos muunnetaan n</t>
    </r>
    <r>
      <rPr>
        <vertAlign val="subscript"/>
        <sz val="10"/>
        <color theme="0" tint="-0.499984740745262"/>
        <rFont val="Arial"/>
        <family val="2"/>
      </rPr>
      <t>50</t>
    </r>
    <r>
      <rPr>
        <sz val="10"/>
        <color theme="0" tint="-0.499984740745262"/>
        <rFont val="Arial"/>
        <family val="2"/>
      </rPr>
      <t xml:space="preserve"> luku q</t>
    </r>
    <r>
      <rPr>
        <vertAlign val="subscript"/>
        <sz val="10"/>
        <color theme="0" tint="-0.499984740745262"/>
        <rFont val="Arial"/>
        <family val="2"/>
      </rPr>
      <t>50</t>
    </r>
    <r>
      <rPr>
        <sz val="10"/>
        <color theme="0" tint="-0.499984740745262"/>
        <rFont val="Arial"/>
        <family val="2"/>
      </rPr>
      <t xml:space="preserve"> lilmanvuotoluvuksi, ks. aputaulukko 4</t>
    </r>
  </si>
  <si>
    <t>vuotoilmavirran laskennassa käytettävä kerroin, kaava, aputaulukko 3</t>
  </si>
  <si>
    <r>
      <t>tiivistämisellä voidaan olettaa päästävän q</t>
    </r>
    <r>
      <rPr>
        <vertAlign val="subscript"/>
        <sz val="10"/>
        <color theme="0" tint="-0.499984740745262"/>
        <rFont val="Arial"/>
        <family val="2"/>
      </rPr>
      <t>50</t>
    </r>
    <r>
      <rPr>
        <sz val="10"/>
        <color theme="0" tint="-0.499984740745262"/>
        <rFont val="Arial"/>
        <family val="2"/>
      </rPr>
      <t>-arvoon 4,0 m</t>
    </r>
    <r>
      <rPr>
        <vertAlign val="superscript"/>
        <sz val="10"/>
        <color theme="0" tint="-0.499984740745262"/>
        <rFont val="Arial"/>
        <family val="2"/>
      </rPr>
      <t>3</t>
    </r>
    <r>
      <rPr>
        <sz val="10"/>
        <color theme="0" tint="-0.499984740745262"/>
        <rFont val="Arial"/>
        <family val="2"/>
      </rPr>
      <t>/(h m</t>
    </r>
    <r>
      <rPr>
        <vertAlign val="superscript"/>
        <sz val="10"/>
        <color theme="0" tint="-0.499984740745262"/>
        <rFont val="Arial"/>
        <family val="2"/>
      </rPr>
      <t>2</t>
    </r>
    <r>
      <rPr>
        <sz val="10"/>
        <color theme="0" tint="-0.499984740745262"/>
        <rFont val="Arial"/>
        <family val="2"/>
      </rPr>
      <t>), pienempää kerrointa voi käyttää vain, jos ilmavuoto on mitattu</t>
    </r>
  </si>
  <si>
    <t>Lämpötila °C</t>
  </si>
  <si>
    <t>Vyöhyke I
Vantaa</t>
  </si>
  <si>
    <t>Vyöhyke II
Jokioinen</t>
  </si>
  <si>
    <t>Vyöhyke III
Jyväskylä</t>
  </si>
  <si>
    <t>Vyöhyke IV
Sodankylä</t>
  </si>
  <si>
    <t xml:space="preserve">8 ... 9 </t>
  </si>
  <si>
    <t xml:space="preserve">7... 8 </t>
  </si>
  <si>
    <t xml:space="preserve">9 ... 10 </t>
  </si>
  <si>
    <t>6 ... 7</t>
  </si>
  <si>
    <t>5 ... 6</t>
  </si>
  <si>
    <t>3 ... 4</t>
  </si>
  <si>
    <t xml:space="preserve">2... 3 </t>
  </si>
  <si>
    <t>1... 2</t>
  </si>
  <si>
    <t>0 … 1</t>
  </si>
  <si>
    <t>4 ... 5</t>
  </si>
  <si>
    <t xml:space="preserve">-1 ... 0 </t>
  </si>
  <si>
    <t xml:space="preserve">-2 ... -1 </t>
  </si>
  <si>
    <t>-3 ... -2</t>
  </si>
  <si>
    <t>-4 ... -3</t>
  </si>
  <si>
    <t>-5 ... -4</t>
  </si>
  <si>
    <t>-6 ... -5</t>
  </si>
  <si>
    <t>-7 ... -6</t>
  </si>
  <si>
    <t xml:space="preserve">-8 ... -7 </t>
  </si>
  <si>
    <t>-9 ... -8</t>
  </si>
  <si>
    <t>-10 ... -9</t>
  </si>
  <si>
    <t>Käyttötunnit jälkeen</t>
  </si>
  <si>
    <t>Käyttötunnit ennen</t>
  </si>
  <si>
    <t>Käyttötunnit  ennen</t>
  </si>
  <si>
    <t>Esimerkiksi, jos rakennus sijaitsee vyöhykkeellä I ja lähtötilanteessa sulatuslämmityksen asetusarvot ovat +5..-10 °C, saa käyttötunnit laskettua summaamalla taulukosta kaikki tuntirivit yhteen -10 asteesta +5 asteeseen (3819 h) kyseiseltä sarakkeesta</t>
  </si>
  <si>
    <t xml:space="preserve">Aputaulukko 1 - Lämpötilan pysyvyys vuodessa eri lämpötila-alueilla ja säävyöhykkeillä </t>
  </si>
  <si>
    <t>Vyöhyke I
Vantaa
h</t>
  </si>
  <si>
    <t>Vyöhyke II
Jokioinen
h</t>
  </si>
  <si>
    <t>Vyöhyke III
Jyväskylä
h</t>
  </si>
  <si>
    <t>Vyöhyke IV
Sodankylä
h</t>
  </si>
  <si>
    <t>Lämpötilan pysyvyys vuodessa eri lämpötila-alueilla</t>
  </si>
  <si>
    <t>laske käyttötunnit 'jälkeen' ennen kohdassa aputaulukko 1 (sininen solu), tieto siirtyy kaavalla tähän</t>
  </si>
  <si>
    <t>laske käyttötunnit 'ennen' kohdassa aputaulukko 1 (siniset solu), tieto siirtyy kaavalla tähän</t>
  </si>
  <si>
    <t>muuta viereisessä solussa  laskenta-alueen kaava ja säävyöhyke kohteen tietoja vastaavaksi,  esimerkissä 'ennen' = vyöhyke I, asetusravot päälle/pois +5 … -10 °C (3 819)</t>
  </si>
  <si>
    <t>muuta  viereisessä solussa laskenta-alueen kaava ja säävyöhyke kohteen tietoja vastaavaksi,  esimerkissä 'jälkeen' = vyöhyke I, asetusravot päälle/pois +3 … -3°C (2 264)</t>
  </si>
  <si>
    <t xml:space="preserve">Rakennuksen lämmitetty pinta-ala </t>
  </si>
  <si>
    <t>Lämmitysenergian ominaiskulutus</t>
  </si>
  <si>
    <t>Ennen</t>
  </si>
  <si>
    <t>Jälkeen</t>
  </si>
  <si>
    <t xml:space="preserve">tieto kulutusseurannasta, ellei ole tiedossa, toimistorakennukselle voi käyttää 15 % </t>
  </si>
  <si>
    <t>Tilan pinta-ala</t>
  </si>
  <si>
    <t>esimerkissä tilatehokkuutta parannetaan siirtymällä pienempiin tiloihin nykyisessä rakennuksessa eli rakennuksen tiedot samat  kuin ennen tilanteessa</t>
  </si>
  <si>
    <t>rakennus</t>
  </si>
  <si>
    <t>tila, jonka tilatehokkuutta parannetaan</t>
  </si>
  <si>
    <t>tila, johon siirrytään</t>
  </si>
  <si>
    <t xml:space="preserve">Tilan ominaiskulutus henkilöä kohden </t>
  </si>
  <si>
    <t xml:space="preserve">rakennuksen lämmityksen ominaiskulutustieto kulutusseurannasta tai lasketaan edellä olevista tiedoista </t>
  </si>
  <si>
    <t>oletuksena säästövaikutus voidaan arvioida keskimääräisenä toteutuvan kulutuksen alenemisena maltillisella prosentilla 1 %</t>
  </si>
  <si>
    <t>Lämmitysenergian säästö</t>
  </si>
  <si>
    <t>Ilmanvaihdon sähkön säästö</t>
  </si>
  <si>
    <t>Kausihyötysuhde SCOP
COP (tilalämmitys)</t>
  </si>
  <si>
    <t>(tilalämmitys)</t>
  </si>
  <si>
    <t xml:space="preserve">35 °C </t>
  </si>
  <si>
    <t xml:space="preserve">55 °C </t>
  </si>
  <si>
    <t>Maksimituottolämpötila</t>
  </si>
  <si>
    <t>Aputaulukko 1 - Lämpöpumppujen kausihyötysuhteen ohjearvoja, 
                         mikäli kohteen tarkempia SCOP-tietoja ei ole käytettävissä</t>
  </si>
  <si>
    <r>
      <t xml:space="preserve">Ilma-ilmalämpöpumppu </t>
    </r>
    <r>
      <rPr>
        <sz val="9"/>
        <rFont val="Arial"/>
        <family val="2"/>
      </rPr>
      <t>(ILP)</t>
    </r>
    <r>
      <rPr>
        <b/>
        <sz val="9"/>
        <rFont val="Arial"/>
        <family val="2"/>
      </rPr>
      <t>,</t>
    </r>
  </si>
  <si>
    <t>3,1 ( 20 °C)</t>
  </si>
  <si>
    <t>Lämpöpumpun SCOP</t>
  </si>
  <si>
    <t>kausihyötysuhde, ks.  aputaulukko  1; esimerkissä ilma-ilma lämpöpumppu</t>
  </si>
  <si>
    <t>YM, Suomen rakentamismääräyskokoelma:  Energiatehokkuus, Rakennuksen energiankulutuksen ja lämmitystehontarpeen laskenta, ennakko, 13.1.2026 julkaisematon päivitys taulukko 6.9 (A+)</t>
  </si>
  <si>
    <t>Aputaulukko 3 - Lämpöpumppujen kausihyötysuhteen ohjearvoja, 
                         mikäli kohteen tarkempia SCOP-tietoja ei ole käytettävissä</t>
  </si>
  <si>
    <t>kausihyötysuhde SCOP, ks.  aputaulukko  3; esimerkissä poistoilmalämpöpumppu</t>
  </si>
  <si>
    <t>kausihyötysuhde SCOP, ks. aputaulukko 3 alla; esimerkissä maalämpöpumppu</t>
  </si>
  <si>
    <t>Rakennusluvan vireille tulo vuosi</t>
  </si>
  <si>
    <t>määritetään mittausten perusteella, jos lasketaan ekosuunnittelutasoa paremman laitteen säästöä tähän laitetaan kulloinkin voimassa oleva määräystaso mukainen arvo, ks. aputaulukko 1</t>
  </si>
  <si>
    <t>jos kohteessa ei ole aiemmin ollut  ilmanvaihdon LTO:ta, kohtaan laitetaan  0,  jos kohteessa parannetaan LTO:ta, kohtaan laitetaan  uusittavan LTO-laitteen hyötysuhde, ellei tarkemmin tiedossa ks. aputaulukko 2</t>
  </si>
  <si>
    <r>
      <t xml:space="preserve">Aputaulukko 1 - Kattiloiden vuosihyötysuhteiden ohjearvoja </t>
    </r>
    <r>
      <rPr>
        <sz val="10"/>
        <rFont val="Arial"/>
        <family val="2"/>
      </rPr>
      <t>(isommat kohteet)</t>
    </r>
  </si>
  <si>
    <t>mikäli tarkempaa tietoa ei ole ks. aputalukko 3</t>
  </si>
  <si>
    <t>ennen kiertojohdon eristystason parantamista, ei tietoa, aputaulukko 2</t>
  </si>
  <si>
    <t>kiertojohdon eristystason parantamisen jälkeen, aputaulukko 2</t>
  </si>
  <si>
    <t xml:space="preserve">ekosuunnitteluasetuksen mukaisen uuden LTO:n  vähimmäishyötysuhde, ks. aputaulukko 2 tai sitä parempi </t>
  </si>
  <si>
    <r>
      <t>10</t>
    </r>
    <r>
      <rPr>
        <sz val="10"/>
        <rFont val="Aptos Narrow"/>
        <family val="2"/>
      </rPr>
      <t>–</t>
    </r>
    <r>
      <rPr>
        <sz val="10"/>
        <rFont val="Arial"/>
        <family val="2"/>
      </rPr>
      <t>20</t>
    </r>
  </si>
  <si>
    <t>toimenpiteen jälkeen, tarvittaessa ks. aputaulukko 1; tässä esimerkissä kevyt polttoöljy kattila</t>
  </si>
  <si>
    <r>
      <t xml:space="preserve">Ilma-ilmalämpöpumppu </t>
    </r>
    <r>
      <rPr>
        <sz val="9"/>
        <rFont val="Arial"/>
        <family val="2"/>
      </rPr>
      <t>(ILP)</t>
    </r>
  </si>
  <si>
    <t xml:space="preserve">liite III, sivu L 337/18 </t>
  </si>
  <si>
    <t>Esimerkki 2 - Polttoainekattila vaihdetaan sähkökattilaan</t>
  </si>
  <si>
    <t>Lisätietoa: Lämmityskauden pituus pienillä ja suurilla päästöillä (skenaario B1 ja A2)</t>
  </si>
  <si>
    <t>Esimerkki 1 - Polttoainekattila vaihdetaan tehokkaampaan polttoainekattilaan</t>
  </si>
  <si>
    <t>ENERGIATEHOKKUUSTOIMENPITEIDEN SÄÄSTÖVAIKUTUSTEN LASKENTAESIMERKKEJÄ</t>
  </si>
  <si>
    <r>
      <rPr>
        <u/>
        <vertAlign val="superscript"/>
        <sz val="10"/>
        <color theme="10"/>
        <rFont val="Arial"/>
        <family val="2"/>
      </rPr>
      <t xml:space="preserve">2) </t>
    </r>
    <r>
      <rPr>
        <u/>
        <sz val="10"/>
        <color theme="10"/>
        <rFont val="Arial"/>
        <family val="2"/>
      </rPr>
      <t>Ekosuunnitteluasetus 2018</t>
    </r>
  </si>
  <si>
    <t>1.2 Kattilan vaihto</t>
  </si>
  <si>
    <t>5 KÄYTTÖVESIJÄRJESTELMÄ</t>
  </si>
  <si>
    <t>6 VALAISTUS</t>
  </si>
  <si>
    <t>7 MOOTTORIT</t>
  </si>
  <si>
    <t>8 PAINEILMA</t>
  </si>
  <si>
    <t>9 RAKENTEET JA ERISTYKSET</t>
  </si>
  <si>
    <t>10 MUUT</t>
  </si>
  <si>
    <t>5.1 Käyttövesiverkoston paineen alentaminen</t>
  </si>
  <si>
    <t>5.2 Hönkähöyryn lämmöntalteenotto käyttöveden lämmitykseen</t>
  </si>
  <si>
    <t>6.1 Valaistustehon ja/tai valaistuksen käyttöajan muutos</t>
  </si>
  <si>
    <t>7.1 Sähkömoottorin uusiminen</t>
  </si>
  <si>
    <t>7.2 Portaaton ohjaus moottorikäyttöön</t>
  </si>
  <si>
    <t>8.1 Paineilmaverkoston verkostopaineen alentaminen</t>
  </si>
  <si>
    <t>9.1 Ikkunoiden uusiminen</t>
  </si>
  <si>
    <t>9.2 Ilmavuotojen tiivistäminen</t>
  </si>
  <si>
    <t>10.1 Sulatuslämmitysten asetusarvomuutos</t>
  </si>
  <si>
    <t>10.2 Tilatehokkuuden parantaminen</t>
  </si>
  <si>
    <t>10.3 Aktiivinen energianhallinta</t>
  </si>
  <si>
    <t xml:space="preserve">5.1 Käyttövesiverkoston paineen alentaminen </t>
  </si>
  <si>
    <t>6.1 Valaistustehon ja/tai käyttöajan muutos</t>
  </si>
  <si>
    <r>
      <rPr>
        <sz val="10"/>
        <rFont val="Arial"/>
        <family val="2"/>
      </rPr>
      <t xml:space="preserve">Laskentaesimerkit liittyvät 
</t>
    </r>
    <r>
      <rPr>
        <b/>
        <sz val="10"/>
        <rFont val="Arial"/>
        <family val="2"/>
      </rPr>
      <t xml:space="preserve">Säästöjen laskenta ja dokumentointi – yleisiä ohjeita:
</t>
    </r>
  </si>
  <si>
    <t>12/2020 rev 10/2026</t>
  </si>
  <si>
    <t>Kokemusperäisiä arvoja, Granlund 2025</t>
  </si>
  <si>
    <t>YM, Laskennallisen energiatehokkuuden vertailuluvun (E-luvun) määrittäminen energiatodistuksessa</t>
  </si>
  <si>
    <t>taulukko 3.</t>
  </si>
  <si>
    <t>https://energiatehokkuussopimukset.fi/aineistot-ja-ohjeet/saastojen-laskenta/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</si>
</sst>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71">
    <font>
      <sz val="10"/>
      <name val="Arial"/>
    </font>
    <font>
      <sz val="11"/>
      <color theme="1"/>
      <name val="Calibri"/>
      <family val="2"/>
      <scheme val="minor"/>
    </font>
    <font>
      <b/>
      <sz val="10"/>
      <name val="Arial"/>
      <family val="2"/>
    </font>
    <font>
      <sz val="10"/>
      <name val="Arial"/>
      <family val="2"/>
    </font>
    <font>
      <b/>
      <u/>
      <sz val="10"/>
      <name val="Arial"/>
      <family val="2"/>
    </font>
    <font>
      <u/>
      <sz val="10"/>
      <name val="Arial"/>
      <family val="2"/>
    </font>
    <font>
      <b/>
      <sz val="10"/>
      <color indexed="10"/>
      <name val="Arial"/>
      <family val="2"/>
    </font>
    <font>
      <sz val="10"/>
      <color indexed="10"/>
      <name val="Arial"/>
      <family val="2"/>
    </font>
    <font>
      <sz val="10"/>
      <color rgb="FFFF0000"/>
      <name val="Arial"/>
      <family val="2"/>
    </font>
    <font>
      <b/>
      <sz val="10"/>
      <color rgb="FFFF0000"/>
      <name val="Arial"/>
      <family val="2"/>
    </font>
    <font>
      <vertAlign val="superscript"/>
      <sz val="10"/>
      <name val="Arial"/>
      <family val="2"/>
    </font>
    <font>
      <sz val="10"/>
      <name val="Calibri"/>
      <family val="2"/>
    </font>
    <font>
      <sz val="9"/>
      <name val="Helvetica"/>
      <family val="2"/>
    </font>
    <font>
      <u/>
      <sz val="10"/>
      <color theme="10"/>
      <name val="Arial"/>
      <family val="2"/>
    </font>
    <font>
      <strike/>
      <sz val="10"/>
      <color rgb="FFFF0000"/>
      <name val="Arial"/>
      <family val="2"/>
    </font>
    <font>
      <b/>
      <sz val="10"/>
      <name val="Calibri"/>
      <family val="2"/>
    </font>
    <font>
      <sz val="11"/>
      <color rgb="FF000000"/>
      <name val="Calibri"/>
      <family val="2"/>
    </font>
    <font>
      <b/>
      <u/>
      <sz val="10"/>
      <color rgb="FF000000"/>
      <name val="Arial"/>
      <family val="2"/>
    </font>
    <font>
      <sz val="10"/>
      <color rgb="FF000000"/>
      <name val="Arial"/>
      <family val="2"/>
    </font>
    <font>
      <sz val="11"/>
      <name val="Calibri"/>
      <family val="2"/>
    </font>
    <font>
      <sz val="11"/>
      <color rgb="FFFF0000"/>
      <name val="Calibri"/>
      <family val="2"/>
    </font>
    <font>
      <sz val="11"/>
      <color rgb="FF00B0F0"/>
      <name val="Calibri"/>
      <family val="2"/>
    </font>
    <font>
      <sz val="10"/>
      <color theme="1" tint="0.499984740745262"/>
      <name val="Arial"/>
      <family val="2"/>
    </font>
    <font>
      <sz val="9"/>
      <name val="Arial"/>
      <family val="2"/>
    </font>
    <font>
      <b/>
      <sz val="9"/>
      <name val="Arial"/>
      <family val="2"/>
    </font>
    <font>
      <sz val="10"/>
      <name val="+mn-ea"/>
    </font>
    <font>
      <sz val="10"/>
      <name val="Arial"/>
      <family val="2"/>
    </font>
    <font>
      <sz val="9"/>
      <color rgb="FFFF0000"/>
      <name val="Arial"/>
      <family val="2"/>
    </font>
    <font>
      <vertAlign val="subscript"/>
      <sz val="10"/>
      <name val="Arial"/>
      <family val="2"/>
    </font>
    <font>
      <sz val="10"/>
      <color theme="0" tint="-0.499984740745262"/>
      <name val="Arial"/>
      <family val="2"/>
    </font>
    <font>
      <vertAlign val="subscript"/>
      <sz val="10"/>
      <color theme="0" tint="-0.499984740745262"/>
      <name val="Arial"/>
      <family val="2"/>
    </font>
    <font>
      <b/>
      <sz val="10"/>
      <name val="Arial"/>
      <family val="2"/>
    </font>
    <font>
      <sz val="9"/>
      <name val="Arial"/>
      <family val="2"/>
    </font>
    <font>
      <b/>
      <sz val="9"/>
      <name val="Arial"/>
      <family val="2"/>
    </font>
    <font>
      <b/>
      <sz val="10"/>
      <color rgb="FF000000"/>
      <name val="Arial"/>
      <family val="2"/>
    </font>
    <font>
      <b/>
      <vertAlign val="superscript"/>
      <sz val="9"/>
      <name val="Arial"/>
      <family val="2"/>
    </font>
    <font>
      <b/>
      <sz val="18"/>
      <name val="Arial"/>
      <family val="2"/>
    </font>
    <font>
      <sz val="10"/>
      <color theme="1"/>
      <name val="Arial"/>
      <family val="2"/>
    </font>
    <font>
      <sz val="10"/>
      <color theme="0" tint="-0.499984740745262"/>
      <name val="Arial"/>
      <family val="2"/>
    </font>
    <font>
      <sz val="10"/>
      <color theme="0" tint="-0.499984740745262"/>
      <name val="Aptos Narrow"/>
      <family val="2"/>
    </font>
    <font>
      <b/>
      <sz val="11"/>
      <name val="Arial"/>
      <family val="2"/>
    </font>
    <font>
      <u/>
      <sz val="10"/>
      <color rgb="FFFF0000"/>
      <name val="Arial"/>
      <family val="2"/>
    </font>
    <font>
      <u/>
      <sz val="9"/>
      <name val="Arial"/>
      <family val="2"/>
    </font>
    <font>
      <b/>
      <vertAlign val="superscript"/>
      <sz val="10"/>
      <name val="Arial"/>
      <family val="2"/>
    </font>
    <font>
      <sz val="10"/>
      <name val="Cambria Math"/>
      <family val="1"/>
    </font>
    <font>
      <i/>
      <sz val="10"/>
      <color rgb="FF000000"/>
      <name val="Bierstadt"/>
      <family val="2"/>
    </font>
    <font>
      <vertAlign val="superscript"/>
      <sz val="9"/>
      <name val="Arial"/>
      <family val="2"/>
    </font>
    <font>
      <u/>
      <vertAlign val="superscript"/>
      <sz val="10"/>
      <color theme="1"/>
      <name val="Arial"/>
      <family val="2"/>
    </font>
    <font>
      <sz val="9"/>
      <color theme="0" tint="-0.499984740745262"/>
      <name val="Arial"/>
      <family val="2"/>
    </font>
    <font>
      <vertAlign val="superscript"/>
      <sz val="9"/>
      <color theme="1"/>
      <name val="Arial"/>
      <family val="2"/>
    </font>
    <font>
      <u/>
      <sz val="9"/>
      <color theme="0" tint="-0.499984740745262"/>
      <name val="Arial"/>
      <family val="2"/>
    </font>
    <font>
      <sz val="9"/>
      <name val="Aptos Narrow"/>
      <family val="2"/>
    </font>
    <font>
      <b/>
      <vertAlign val="subscript"/>
      <sz val="10"/>
      <name val="Arial"/>
      <family val="2"/>
    </font>
    <font>
      <u/>
      <sz val="9"/>
      <color theme="10"/>
      <name val="Arial"/>
      <family val="2"/>
    </font>
    <font>
      <vertAlign val="subscript"/>
      <sz val="9"/>
      <name val="Arial"/>
      <family val="2"/>
    </font>
    <font>
      <b/>
      <vertAlign val="subscript"/>
      <sz val="9"/>
      <name val="Arial"/>
      <family val="2"/>
    </font>
    <font>
      <vertAlign val="superscript"/>
      <sz val="10"/>
      <color theme="0" tint="-0.499984740745262"/>
      <name val="Arial"/>
      <family val="2"/>
    </font>
    <font>
      <sz val="11"/>
      <color theme="0" tint="-0.499984740745262"/>
      <name val="Calibri"/>
      <family val="2"/>
    </font>
    <font>
      <b/>
      <sz val="9"/>
      <color rgb="FFFF0000"/>
      <name val="Arial"/>
      <family val="2"/>
    </font>
    <font>
      <sz val="9"/>
      <color rgb="FF000000"/>
      <name val="Calibri"/>
      <family val="2"/>
    </font>
    <font>
      <b/>
      <sz val="9"/>
      <name val="+mn-ea"/>
    </font>
    <font>
      <sz val="10"/>
      <color rgb="FFFF0000"/>
      <name val="Arial"/>
      <family val="2"/>
    </font>
    <font>
      <sz val="10"/>
      <name val="Aptos Narrow"/>
      <family val="2"/>
    </font>
    <font>
      <sz val="10"/>
      <color rgb="FF00B050"/>
      <name val="Arial"/>
      <family val="2"/>
    </font>
    <font>
      <strike/>
      <sz val="10"/>
      <name val="Arial"/>
      <family val="2"/>
    </font>
    <font>
      <b/>
      <sz val="10"/>
      <color rgb="FF00B050"/>
      <name val="Arial"/>
      <family val="2"/>
    </font>
    <font>
      <u/>
      <vertAlign val="superscript"/>
      <sz val="10"/>
      <color theme="10"/>
      <name val="Arial"/>
      <family val="2"/>
    </font>
    <font>
      <b/>
      <sz val="14"/>
      <color theme="1"/>
      <name val="Arial"/>
      <family val="2"/>
    </font>
    <font>
      <b/>
      <u/>
      <sz val="10"/>
      <color theme="1"/>
      <name val="Arial"/>
      <family val="2"/>
    </font>
    <font>
      <b/>
      <sz val="11"/>
      <color theme="1"/>
      <name val="Arial"/>
      <family val="2"/>
    </font>
    <font>
      <b/>
      <sz val="10"/>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rgb="FFDDEBF7"/>
        <bgColor rgb="FF000000"/>
      </patternFill>
    </fill>
    <fill>
      <patternFill patternType="solid">
        <fgColor theme="6" tint="0.59999389629810485"/>
        <bgColor rgb="FF000000"/>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6" tint="0.79998168889431442"/>
        <bgColor rgb="FF000000"/>
      </patternFill>
    </fill>
  </fills>
  <borders count="7">
    <border>
      <left/>
      <right/>
      <top/>
      <bottom/>
      <diagonal/>
    </border>
    <border>
      <left/>
      <right/>
      <top/>
      <bottom style="thin">
        <color indexed="64"/>
      </bottom>
      <diagonal/>
    </border>
    <border>
      <left/>
      <right/>
      <top style="thin">
        <color indexed="64"/>
      </top>
      <bottom/>
      <diagonal/>
    </border>
    <border>
      <left/>
      <right/>
      <top/>
      <bottom style="thin">
        <color theme="0" tint="-0.34998626667073579"/>
      </bottom>
      <diagonal/>
    </border>
    <border>
      <left/>
      <right/>
      <top style="thin">
        <color indexed="64"/>
      </top>
      <bottom style="thin">
        <color indexed="64"/>
      </bottom>
      <diagonal/>
    </border>
    <border>
      <left/>
      <right/>
      <top/>
      <bottom style="thin">
        <color theme="0" tint="-0.24994659260841701"/>
      </bottom>
      <diagonal/>
    </border>
    <border>
      <left/>
      <right/>
      <top style="thin">
        <color theme="0" tint="-0.24994659260841701"/>
      </top>
      <bottom/>
      <diagonal/>
    </border>
  </borders>
  <cellStyleXfs count="9">
    <xf numFmtId="0" fontId="0" fillId="0" borderId="0"/>
    <xf numFmtId="0" fontId="1" fillId="0" borderId="0"/>
    <xf numFmtId="0" fontId="12" fillId="0" borderId="0"/>
    <xf numFmtId="0" fontId="13" fillId="0" borderId="0" applyNumberFormat="0" applyFill="0" applyBorder="0" applyAlignment="0" applyProtection="0"/>
    <xf numFmtId="9" fontId="26"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cellStyleXfs>
  <cellXfs count="307">
    <xf numFmtId="0" fontId="0" fillId="0" borderId="0" xfId="0"/>
    <xf numFmtId="0" fontId="2" fillId="0" borderId="0" xfId="0" applyFont="1"/>
    <xf numFmtId="1" fontId="0" fillId="0" borderId="0" xfId="0" applyNumberFormat="1"/>
    <xf numFmtId="0" fontId="3" fillId="0" borderId="0" xfId="0" applyFont="1"/>
    <xf numFmtId="164" fontId="0" fillId="0" borderId="0" xfId="0" applyNumberFormat="1"/>
    <xf numFmtId="0" fontId="4" fillId="0" borderId="0" xfId="0" applyFont="1"/>
    <xf numFmtId="0" fontId="5" fillId="0" borderId="0" xfId="0" applyFont="1"/>
    <xf numFmtId="0" fontId="6" fillId="0" borderId="0" xfId="0" applyFont="1"/>
    <xf numFmtId="164" fontId="3" fillId="0" borderId="0" xfId="0" applyNumberFormat="1" applyFont="1"/>
    <xf numFmtId="0" fontId="8" fillId="0" borderId="0" xfId="0" applyFont="1"/>
    <xf numFmtId="0" fontId="9" fillId="0" borderId="0" xfId="0" applyFont="1"/>
    <xf numFmtId="0" fontId="0" fillId="2" borderId="0" xfId="0" applyFill="1"/>
    <xf numFmtId="1" fontId="3" fillId="0" borderId="0" xfId="0" applyNumberFormat="1" applyFont="1"/>
    <xf numFmtId="0" fontId="13" fillId="0" borderId="0" xfId="3" applyAlignment="1">
      <alignment horizontal="left" indent="2"/>
    </xf>
    <xf numFmtId="0" fontId="16" fillId="0" borderId="0" xfId="0" applyFont="1"/>
    <xf numFmtId="0" fontId="17" fillId="0" borderId="0" xfId="0" applyFont="1"/>
    <xf numFmtId="0" fontId="18" fillId="0" borderId="0" xfId="0" applyFont="1"/>
    <xf numFmtId="0" fontId="20" fillId="0" borderId="0" xfId="0" applyFont="1"/>
    <xf numFmtId="0" fontId="21" fillId="0" borderId="0" xfId="0" applyFont="1"/>
    <xf numFmtId="0" fontId="18" fillId="0" borderId="0" xfId="0" applyFont="1" applyAlignment="1">
      <alignment vertical="top"/>
    </xf>
    <xf numFmtId="0" fontId="3" fillId="0" borderId="0" xfId="0" applyFont="1" applyAlignment="1">
      <alignment vertical="center"/>
    </xf>
    <xf numFmtId="0" fontId="16" fillId="0" borderId="0" xfId="0" applyFont="1" applyAlignment="1">
      <alignment vertical="top"/>
    </xf>
    <xf numFmtId="0" fontId="2" fillId="0" borderId="0" xfId="0" applyFont="1" applyAlignment="1">
      <alignment horizontal="right"/>
    </xf>
    <xf numFmtId="0" fontId="13" fillId="0" borderId="0" xfId="3"/>
    <xf numFmtId="166" fontId="0" fillId="0" borderId="0" xfId="0" applyNumberFormat="1"/>
    <xf numFmtId="3" fontId="0" fillId="0" borderId="0" xfId="0" applyNumberFormat="1"/>
    <xf numFmtId="0" fontId="23" fillId="0" borderId="0" xfId="0" applyFont="1"/>
    <xf numFmtId="0" fontId="25" fillId="0" borderId="0" xfId="0" applyFont="1"/>
    <xf numFmtId="0" fontId="18" fillId="2" borderId="0" xfId="0" applyFont="1" applyFill="1" applyAlignment="1">
      <alignment horizontal="left" vertical="center" readingOrder="1"/>
    </xf>
    <xf numFmtId="0" fontId="3" fillId="2" borderId="0" xfId="0" applyFont="1" applyFill="1" applyAlignment="1">
      <alignment horizontal="left" vertical="center" readingOrder="1"/>
    </xf>
    <xf numFmtId="0" fontId="3" fillId="3" borderId="0" xfId="0" applyFont="1" applyFill="1" applyAlignment="1">
      <alignment horizontal="left" vertical="center" readingOrder="1"/>
    </xf>
    <xf numFmtId="0" fontId="13" fillId="0" borderId="0" xfId="3" applyAlignment="1"/>
    <xf numFmtId="0" fontId="29" fillId="0" borderId="0" xfId="0" applyFont="1"/>
    <xf numFmtId="165" fontId="0" fillId="0" borderId="0" xfId="0" applyNumberFormat="1"/>
    <xf numFmtId="0" fontId="0" fillId="0" borderId="0" xfId="0" applyAlignment="1">
      <alignment horizontal="center"/>
    </xf>
    <xf numFmtId="9" fontId="16" fillId="0" borderId="0" xfId="4" applyFont="1"/>
    <xf numFmtId="0" fontId="32" fillId="0" borderId="0" xfId="0" applyFont="1" applyAlignment="1">
      <alignment horizontal="center"/>
    </xf>
    <xf numFmtId="164" fontId="32" fillId="0" borderId="0" xfId="0" applyNumberFormat="1" applyFont="1" applyAlignment="1">
      <alignment horizontal="center"/>
    </xf>
    <xf numFmtId="0" fontId="33" fillId="0" borderId="0" xfId="0" quotePrefix="1" applyFont="1" applyAlignment="1">
      <alignment horizontal="center"/>
    </xf>
    <xf numFmtId="0" fontId="24" fillId="0" borderId="0" xfId="0" applyFont="1" applyAlignment="1">
      <alignment wrapText="1"/>
    </xf>
    <xf numFmtId="0" fontId="3" fillId="0" borderId="0" xfId="5"/>
    <xf numFmtId="0" fontId="2" fillId="0" borderId="0" xfId="5" applyFont="1"/>
    <xf numFmtId="0" fontId="4" fillId="0" borderId="0" xfId="5" applyFont="1"/>
    <xf numFmtId="1" fontId="3" fillId="0" borderId="0" xfId="5" applyNumberFormat="1"/>
    <xf numFmtId="2" fontId="3" fillId="0" borderId="0" xfId="5" applyNumberFormat="1"/>
    <xf numFmtId="0" fontId="13" fillId="0" borderId="0" xfId="3" applyFill="1"/>
    <xf numFmtId="0" fontId="3" fillId="0" borderId="0" xfId="7"/>
    <xf numFmtId="0" fontId="4" fillId="0" borderId="0" xfId="7" applyFont="1"/>
    <xf numFmtId="0" fontId="2" fillId="0" borderId="0" xfId="7" applyFont="1"/>
    <xf numFmtId="0" fontId="3" fillId="3" borderId="0" xfId="7" applyFill="1" applyAlignment="1">
      <alignment horizontal="left" vertical="center" readingOrder="1"/>
    </xf>
    <xf numFmtId="1" fontId="3" fillId="0" borderId="0" xfId="7" applyNumberFormat="1"/>
    <xf numFmtId="0" fontId="13" fillId="0" borderId="0" xfId="3" applyAlignment="1">
      <alignment vertical="center"/>
    </xf>
    <xf numFmtId="0" fontId="3" fillId="0" borderId="0" xfId="0" applyFont="1" applyAlignment="1">
      <alignment horizontal="left" vertical="center" readingOrder="1"/>
    </xf>
    <xf numFmtId="0" fontId="18" fillId="6" borderId="0" xfId="0" applyFont="1" applyFill="1" applyAlignment="1">
      <alignment horizontal="left" vertical="center" readingOrder="1"/>
    </xf>
    <xf numFmtId="0" fontId="3" fillId="6" borderId="0" xfId="0" applyFont="1" applyFill="1" applyAlignment="1">
      <alignment horizontal="left" vertical="center" readingOrder="1"/>
    </xf>
    <xf numFmtId="0" fontId="36" fillId="0" borderId="0" xfId="0" applyFont="1"/>
    <xf numFmtId="0" fontId="2" fillId="8" borderId="0" xfId="0" applyFont="1" applyFill="1"/>
    <xf numFmtId="0" fontId="0" fillId="8" borderId="0" xfId="0" applyFill="1"/>
    <xf numFmtId="0" fontId="18" fillId="0" borderId="0" xfId="0" applyFont="1" applyAlignment="1">
      <alignment horizontal="left" vertical="center" readingOrder="1"/>
    </xf>
    <xf numFmtId="0" fontId="0" fillId="3" borderId="0" xfId="0" applyFill="1"/>
    <xf numFmtId="0" fontId="24" fillId="0" borderId="1" xfId="0" applyFont="1" applyBorder="1" applyAlignment="1">
      <alignment horizontal="left"/>
    </xf>
    <xf numFmtId="0" fontId="24" fillId="0" borderId="0" xfId="0" applyFont="1" applyAlignment="1">
      <alignment horizontal="left"/>
    </xf>
    <xf numFmtId="0" fontId="24" fillId="0" borderId="0" xfId="0" applyFont="1"/>
    <xf numFmtId="0" fontId="0" fillId="0" borderId="2" xfId="0" applyBorder="1"/>
    <xf numFmtId="0" fontId="0" fillId="0" borderId="1" xfId="0" applyBorder="1"/>
    <xf numFmtId="0" fontId="3" fillId="0" borderId="0" xfId="7" applyAlignment="1">
      <alignment horizontal="left" vertical="center" readingOrder="1"/>
    </xf>
    <xf numFmtId="0" fontId="2" fillId="2" borderId="0" xfId="7" applyFont="1" applyFill="1"/>
    <xf numFmtId="164" fontId="23" fillId="0" borderId="0" xfId="0" quotePrefix="1" applyNumberFormat="1" applyFont="1" applyAlignment="1">
      <alignment horizontal="center"/>
    </xf>
    <xf numFmtId="164" fontId="23" fillId="0" borderId="1" xfId="0" quotePrefix="1" applyNumberFormat="1" applyFont="1" applyBorder="1" applyAlignment="1">
      <alignment horizontal="center"/>
    </xf>
    <xf numFmtId="164" fontId="24" fillId="0" borderId="1" xfId="0" quotePrefix="1" applyNumberFormat="1" applyFont="1" applyBorder="1" applyAlignment="1">
      <alignment horizontal="center"/>
    </xf>
    <xf numFmtId="1" fontId="23" fillId="0" borderId="0" xfId="0" quotePrefix="1" applyNumberFormat="1" applyFont="1" applyAlignment="1">
      <alignment horizontal="center"/>
    </xf>
    <xf numFmtId="1" fontId="23" fillId="0" borderId="1" xfId="0" quotePrefix="1" applyNumberFormat="1" applyFont="1" applyBorder="1" applyAlignment="1">
      <alignment horizontal="center"/>
    </xf>
    <xf numFmtId="164" fontId="3" fillId="0" borderId="0" xfId="5" applyNumberFormat="1"/>
    <xf numFmtId="164" fontId="23" fillId="0" borderId="1" xfId="5" applyNumberFormat="1" applyFont="1" applyBorder="1" applyAlignment="1">
      <alignment horizontal="center"/>
    </xf>
    <xf numFmtId="0" fontId="16" fillId="8" borderId="0" xfId="0" applyFont="1" applyFill="1"/>
    <xf numFmtId="0" fontId="23" fillId="0" borderId="0" xfId="0" quotePrefix="1" applyFont="1" applyAlignment="1">
      <alignment horizontal="center"/>
    </xf>
    <xf numFmtId="164" fontId="32" fillId="0" borderId="1" xfId="0" applyNumberFormat="1" applyFont="1" applyBorder="1" applyAlignment="1">
      <alignment horizontal="center"/>
    </xf>
    <xf numFmtId="0" fontId="24" fillId="0" borderId="1" xfId="0" quotePrefix="1" applyFont="1" applyBorder="1" applyAlignment="1">
      <alignment horizontal="center" wrapText="1"/>
    </xf>
    <xf numFmtId="0" fontId="24" fillId="0" borderId="1" xfId="0" applyFont="1" applyBorder="1" applyAlignment="1">
      <alignment wrapText="1"/>
    </xf>
    <xf numFmtId="0" fontId="3" fillId="0" borderId="0" xfId="0" applyFont="1" applyAlignment="1">
      <alignment horizontal="left"/>
    </xf>
    <xf numFmtId="0" fontId="3" fillId="0" borderId="0" xfId="0" applyFont="1" applyAlignment="1">
      <alignment horizontal="left" vertical="center"/>
    </xf>
    <xf numFmtId="0" fontId="3" fillId="0" borderId="0" xfId="0" applyFont="1" applyAlignment="1">
      <alignment vertical="top"/>
    </xf>
    <xf numFmtId="9" fontId="3" fillId="0" borderId="0" xfId="4" applyFont="1" applyFill="1" applyBorder="1" applyAlignment="1"/>
    <xf numFmtId="3" fontId="0" fillId="2" borderId="0" xfId="0" applyNumberFormat="1" applyFill="1"/>
    <xf numFmtId="166" fontId="0" fillId="7" borderId="0" xfId="0" applyNumberFormat="1" applyFill="1"/>
    <xf numFmtId="1" fontId="0" fillId="3" borderId="0" xfId="0" applyNumberFormat="1" applyFill="1"/>
    <xf numFmtId="3" fontId="0" fillId="3" borderId="0" xfId="0" applyNumberFormat="1" applyFill="1"/>
    <xf numFmtId="0" fontId="3" fillId="2" borderId="0" xfId="0" applyFont="1" applyFill="1"/>
    <xf numFmtId="9" fontId="8" fillId="0" borderId="0" xfId="0" applyNumberFormat="1" applyFont="1"/>
    <xf numFmtId="3" fontId="3" fillId="0" borderId="0" xfId="0" applyNumberFormat="1" applyFont="1"/>
    <xf numFmtId="0" fontId="11" fillId="0" borderId="0" xfId="0" applyFont="1"/>
    <xf numFmtId="0" fontId="27" fillId="0" borderId="0" xfId="0" applyFont="1"/>
    <xf numFmtId="2" fontId="8" fillId="0" borderId="0" xfId="0" applyNumberFormat="1" applyFont="1"/>
    <xf numFmtId="164" fontId="0" fillId="2" borderId="0" xfId="0" applyNumberFormat="1" applyFill="1"/>
    <xf numFmtId="1" fontId="0" fillId="2" borderId="0" xfId="0" applyNumberFormat="1" applyFill="1"/>
    <xf numFmtId="0" fontId="38" fillId="0" borderId="0" xfId="0" applyFont="1"/>
    <xf numFmtId="0" fontId="29" fillId="0" borderId="0" xfId="0" applyFont="1" applyAlignment="1">
      <alignment horizontal="left" vertical="center" readingOrder="1"/>
    </xf>
    <xf numFmtId="0" fontId="29" fillId="0" borderId="0" xfId="0" quotePrefix="1" applyFont="1"/>
    <xf numFmtId="9" fontId="3" fillId="0" borderId="0" xfId="4" applyFont="1" applyFill="1" applyBorder="1" applyAlignment="1">
      <alignment horizontal="center"/>
    </xf>
    <xf numFmtId="9" fontId="3" fillId="0" borderId="1" xfId="4" applyFont="1" applyFill="1" applyBorder="1" applyAlignment="1">
      <alignment horizontal="center"/>
    </xf>
    <xf numFmtId="0" fontId="24" fillId="0" borderId="1" xfId="0" applyFont="1" applyBorder="1" applyAlignment="1">
      <alignment horizontal="center" wrapText="1"/>
    </xf>
    <xf numFmtId="0" fontId="2" fillId="0" borderId="0" xfId="0" applyFont="1" applyAlignment="1">
      <alignment horizontal="left" vertical="top" wrapText="1" readingOrder="1"/>
    </xf>
    <xf numFmtId="0" fontId="3" fillId="0" borderId="0" xfId="0" applyFont="1" applyAlignment="1">
      <alignment horizontal="left" vertical="top" wrapText="1" readingOrder="1"/>
    </xf>
    <xf numFmtId="0" fontId="33" fillId="0" borderId="0" xfId="0" applyFont="1"/>
    <xf numFmtId="0" fontId="33" fillId="0" borderId="1" xfId="0" applyFont="1" applyBorder="1"/>
    <xf numFmtId="2" fontId="32" fillId="0" borderId="0" xfId="0" applyNumberFormat="1" applyFont="1" applyAlignment="1">
      <alignment horizontal="center"/>
    </xf>
    <xf numFmtId="2" fontId="32" fillId="0" borderId="1" xfId="0" applyNumberFormat="1" applyFont="1" applyBorder="1" applyAlignment="1">
      <alignment horizontal="center"/>
    </xf>
    <xf numFmtId="0" fontId="24" fillId="0" borderId="1" xfId="0" applyFont="1" applyBorder="1"/>
    <xf numFmtId="0" fontId="13" fillId="8" borderId="0" xfId="3" applyFill="1"/>
    <xf numFmtId="3" fontId="3" fillId="3" borderId="0" xfId="0" applyNumberFormat="1" applyFont="1" applyFill="1"/>
    <xf numFmtId="3" fontId="29" fillId="0" borderId="0" xfId="0" applyNumberFormat="1" applyFont="1"/>
    <xf numFmtId="0" fontId="40" fillId="8" borderId="0" xfId="0" applyFont="1" applyFill="1"/>
    <xf numFmtId="9" fontId="3" fillId="0" borderId="0" xfId="8" applyFont="1" applyFill="1" applyBorder="1" applyAlignment="1">
      <alignment horizontal="center"/>
    </xf>
    <xf numFmtId="9" fontId="3" fillId="0" borderId="1" xfId="8" applyFont="1" applyFill="1" applyBorder="1" applyAlignment="1">
      <alignment horizontal="center"/>
    </xf>
    <xf numFmtId="2" fontId="23" fillId="0" borderId="0" xfId="0" applyNumberFormat="1" applyFont="1" applyAlignment="1">
      <alignment horizontal="center"/>
    </xf>
    <xf numFmtId="2" fontId="23" fillId="0" borderId="1" xfId="0" applyNumberFormat="1" applyFont="1" applyBorder="1" applyAlignment="1">
      <alignment horizontal="center"/>
    </xf>
    <xf numFmtId="0" fontId="3" fillId="8" borderId="0" xfId="0" applyFont="1" applyFill="1"/>
    <xf numFmtId="1" fontId="16" fillId="4" borderId="0" xfId="0" applyNumberFormat="1" applyFont="1" applyFill="1"/>
    <xf numFmtId="0" fontId="16" fillId="4" borderId="0" xfId="0" applyFont="1" applyFill="1"/>
    <xf numFmtId="164" fontId="16" fillId="0" borderId="0" xfId="0" applyNumberFormat="1" applyFont="1"/>
    <xf numFmtId="1" fontId="3" fillId="9" borderId="0" xfId="0" applyNumberFormat="1" applyFont="1" applyFill="1"/>
    <xf numFmtId="1" fontId="16" fillId="5" borderId="0" xfId="0" applyNumberFormat="1" applyFont="1" applyFill="1"/>
    <xf numFmtId="0" fontId="16" fillId="5" borderId="0" xfId="0" applyFont="1" applyFill="1"/>
    <xf numFmtId="164" fontId="0" fillId="7" borderId="0" xfId="0" applyNumberFormat="1" applyFill="1"/>
    <xf numFmtId="0" fontId="3" fillId="0" borderId="0" xfId="0" applyFont="1" applyAlignment="1">
      <alignment horizontal="center"/>
    </xf>
    <xf numFmtId="164" fontId="0" fillId="3" borderId="0" xfId="0" applyNumberFormat="1" applyFill="1"/>
    <xf numFmtId="0" fontId="24" fillId="0" borderId="0" xfId="0" applyFont="1" applyAlignment="1">
      <alignment vertical="top" wrapText="1"/>
    </xf>
    <xf numFmtId="0" fontId="23" fillId="0" borderId="1" xfId="0" applyFont="1" applyBorder="1"/>
    <xf numFmtId="0" fontId="3" fillId="7" borderId="0" xfId="0" applyFont="1" applyFill="1"/>
    <xf numFmtId="0" fontId="2" fillId="0" borderId="0" xfId="0" applyFont="1" applyAlignment="1">
      <alignment horizontal="left" vertical="center" readingOrder="1"/>
    </xf>
    <xf numFmtId="0" fontId="3" fillId="0" borderId="0" xfId="0" quotePrefix="1" applyFont="1" applyAlignment="1">
      <alignment horizontal="left"/>
    </xf>
    <xf numFmtId="164" fontId="22" fillId="0" borderId="0" xfId="0" applyNumberFormat="1" applyFont="1"/>
    <xf numFmtId="9" fontId="0" fillId="2" borderId="0" xfId="4" applyFont="1" applyFill="1" applyBorder="1"/>
    <xf numFmtId="0" fontId="40" fillId="0" borderId="0" xfId="0" applyFont="1"/>
    <xf numFmtId="166" fontId="29" fillId="0" borderId="0" xfId="0" applyNumberFormat="1" applyFont="1"/>
    <xf numFmtId="0" fontId="34" fillId="0" borderId="0" xfId="0" applyFont="1" applyAlignment="1">
      <alignment horizontal="left" vertical="center" readingOrder="1"/>
    </xf>
    <xf numFmtId="0" fontId="0" fillId="0" borderId="0" xfId="0" quotePrefix="1" applyAlignment="1">
      <alignment horizontal="left"/>
    </xf>
    <xf numFmtId="0" fontId="13" fillId="0" borderId="0" xfId="3" applyFill="1" applyBorder="1"/>
    <xf numFmtId="0" fontId="24" fillId="0" borderId="0" xfId="0" quotePrefix="1" applyFont="1" applyAlignment="1">
      <alignment horizontal="left"/>
    </xf>
    <xf numFmtId="164" fontId="42" fillId="0" borderId="1" xfId="0" quotePrefix="1" applyNumberFormat="1" applyFont="1" applyBorder="1" applyAlignment="1">
      <alignment horizontal="center"/>
    </xf>
    <xf numFmtId="0" fontId="24" fillId="0" borderId="1" xfId="0" quotePrefix="1" applyFont="1" applyBorder="1" applyAlignment="1">
      <alignment horizontal="left"/>
    </xf>
    <xf numFmtId="0" fontId="19" fillId="0" borderId="0" xfId="0" applyFont="1" applyAlignment="1">
      <alignment vertical="center" readingOrder="1"/>
    </xf>
    <xf numFmtId="0" fontId="7" fillId="0" borderId="0" xfId="0" applyFont="1"/>
    <xf numFmtId="1" fontId="0" fillId="2" borderId="0" xfId="4" applyNumberFormat="1" applyFont="1" applyFill="1" applyBorder="1"/>
    <xf numFmtId="9" fontId="23" fillId="0" borderId="0" xfId="4" applyFont="1" applyFill="1" applyBorder="1" applyAlignment="1">
      <alignment horizontal="center"/>
    </xf>
    <xf numFmtId="9" fontId="23" fillId="0" borderId="1" xfId="4" applyFont="1" applyFill="1" applyBorder="1" applyAlignment="1">
      <alignment horizontal="center"/>
    </xf>
    <xf numFmtId="164" fontId="24" fillId="0" borderId="1" xfId="0" quotePrefix="1" applyNumberFormat="1" applyFont="1" applyBorder="1" applyAlignment="1">
      <alignment horizontal="center" wrapText="1"/>
    </xf>
    <xf numFmtId="49" fontId="3" fillId="0" borderId="0" xfId="0" applyNumberFormat="1" applyFont="1"/>
    <xf numFmtId="1" fontId="3" fillId="3" borderId="0" xfId="0" applyNumberFormat="1" applyFont="1" applyFill="1"/>
    <xf numFmtId="0" fontId="44" fillId="0" borderId="0" xfId="0" applyFont="1" applyAlignment="1">
      <alignment vertical="center" readingOrder="1"/>
    </xf>
    <xf numFmtId="0" fontId="45" fillId="0" borderId="0" xfId="0" applyFont="1" applyAlignment="1">
      <alignment vertical="center" readingOrder="1"/>
    </xf>
    <xf numFmtId="0" fontId="13" fillId="0" borderId="2" xfId="3" applyFill="1" applyBorder="1"/>
    <xf numFmtId="9" fontId="3" fillId="0" borderId="0" xfId="4" applyFont="1" applyBorder="1"/>
    <xf numFmtId="1" fontId="0" fillId="0" borderId="0" xfId="0" applyNumberFormat="1" applyAlignment="1">
      <alignment horizontal="right"/>
    </xf>
    <xf numFmtId="3" fontId="0" fillId="0" borderId="0" xfId="0" applyNumberFormat="1" applyAlignment="1">
      <alignment horizontal="right"/>
    </xf>
    <xf numFmtId="1" fontId="0" fillId="0" borderId="0" xfId="4" applyNumberFormat="1" applyFont="1" applyFill="1" applyBorder="1"/>
    <xf numFmtId="0" fontId="24" fillId="0" borderId="0" xfId="5" applyFont="1" applyAlignment="1">
      <alignment horizontal="center"/>
    </xf>
    <xf numFmtId="0" fontId="24" fillId="0" borderId="0" xfId="5" applyFont="1"/>
    <xf numFmtId="164" fontId="23" fillId="0" borderId="0" xfId="5" applyNumberFormat="1" applyFont="1" applyAlignment="1">
      <alignment horizontal="center"/>
    </xf>
    <xf numFmtId="0" fontId="24" fillId="0" borderId="2" xfId="5" applyFont="1" applyBorder="1"/>
    <xf numFmtId="0" fontId="23" fillId="0" borderId="2" xfId="5" applyFont="1" applyBorder="1" applyAlignment="1">
      <alignment horizontal="center"/>
    </xf>
    <xf numFmtId="0" fontId="24" fillId="0" borderId="1" xfId="5" applyFont="1" applyBorder="1"/>
    <xf numFmtId="1" fontId="3" fillId="3" borderId="0" xfId="5" applyNumberFormat="1" applyFill="1"/>
    <xf numFmtId="0" fontId="3" fillId="3" borderId="0" xfId="5" applyFill="1"/>
    <xf numFmtId="164" fontId="3" fillId="3" borderId="0" xfId="5" applyNumberFormat="1" applyFill="1"/>
    <xf numFmtId="164" fontId="3" fillId="2" borderId="0" xfId="5" applyNumberFormat="1" applyFill="1"/>
    <xf numFmtId="164" fontId="3" fillId="2" borderId="0" xfId="6" applyNumberFormat="1" applyFont="1" applyFill="1" applyBorder="1"/>
    <xf numFmtId="0" fontId="29" fillId="0" borderId="0" xfId="5" applyFont="1"/>
    <xf numFmtId="0" fontId="8" fillId="0" borderId="0" xfId="5" applyFont="1"/>
    <xf numFmtId="164" fontId="3" fillId="3" borderId="0" xfId="0" applyNumberFormat="1" applyFont="1" applyFill="1"/>
    <xf numFmtId="0" fontId="3" fillId="3" borderId="0" xfId="0" applyFont="1" applyFill="1"/>
    <xf numFmtId="0" fontId="2" fillId="0" borderId="1" xfId="0" applyFont="1" applyBorder="1" applyAlignment="1">
      <alignment horizontal="center" wrapText="1"/>
    </xf>
    <xf numFmtId="0" fontId="48" fillId="0" borderId="0" xfId="5" applyFont="1"/>
    <xf numFmtId="0" fontId="8" fillId="0" borderId="0" xfId="0" applyFont="1" applyAlignment="1">
      <alignment horizontal="left" vertical="center" readingOrder="1"/>
    </xf>
    <xf numFmtId="3" fontId="3" fillId="2" borderId="0" xfId="7" applyNumberFormat="1" applyFill="1"/>
    <xf numFmtId="0" fontId="3" fillId="2" borderId="0" xfId="7" applyFill="1"/>
    <xf numFmtId="164" fontId="3" fillId="7" borderId="0" xfId="7" applyNumberFormat="1" applyFill="1"/>
    <xf numFmtId="164" fontId="3" fillId="3" borderId="0" xfId="7" applyNumberFormat="1" applyFill="1"/>
    <xf numFmtId="0" fontId="3" fillId="3" borderId="0" xfId="7" applyFill="1"/>
    <xf numFmtId="164" fontId="3" fillId="0" borderId="0" xfId="7" applyNumberFormat="1"/>
    <xf numFmtId="0" fontId="29" fillId="0" borderId="0" xfId="7" applyFont="1"/>
    <xf numFmtId="1" fontId="3" fillId="0" borderId="0" xfId="0" applyNumberFormat="1" applyFont="1" applyAlignment="1">
      <alignment horizontal="center"/>
    </xf>
    <xf numFmtId="0" fontId="3" fillId="0" borderId="1" xfId="0" applyFont="1" applyBorder="1" applyAlignment="1">
      <alignment horizontal="center"/>
    </xf>
    <xf numFmtId="0" fontId="31" fillId="0" borderId="0" xfId="0" applyFont="1"/>
    <xf numFmtId="0" fontId="0" fillId="0" borderId="0" xfId="0" quotePrefix="1"/>
    <xf numFmtId="0" fontId="23" fillId="0" borderId="2" xfId="0" applyFont="1" applyBorder="1"/>
    <xf numFmtId="0" fontId="2" fillId="0" borderId="0" xfId="0" applyFont="1" applyAlignment="1">
      <alignment horizontal="center"/>
    </xf>
    <xf numFmtId="9" fontId="29" fillId="0" borderId="0" xfId="4" applyFont="1" applyBorder="1"/>
    <xf numFmtId="0" fontId="24" fillId="0" borderId="1" xfId="0" applyFont="1" applyBorder="1" applyAlignment="1">
      <alignment horizontal="center"/>
    </xf>
    <xf numFmtId="0" fontId="24" fillId="0" borderId="0" xfId="0" applyFont="1" applyAlignment="1">
      <alignment horizontal="center"/>
    </xf>
    <xf numFmtId="0" fontId="24" fillId="0" borderId="3" xfId="0" applyFont="1" applyBorder="1" applyAlignment="1">
      <alignment horizontal="center"/>
    </xf>
    <xf numFmtId="9" fontId="23" fillId="0" borderId="3" xfId="4" applyFont="1" applyFill="1" applyBorder="1" applyAlignment="1">
      <alignment horizontal="center"/>
    </xf>
    <xf numFmtId="9" fontId="50" fillId="0" borderId="0" xfId="3" applyNumberFormat="1" applyFont="1" applyBorder="1"/>
    <xf numFmtId="9" fontId="48" fillId="0" borderId="0" xfId="4" applyFont="1" applyBorder="1"/>
    <xf numFmtId="9" fontId="23" fillId="0" borderId="0" xfId="4" applyFont="1"/>
    <xf numFmtId="3" fontId="23" fillId="2" borderId="2" xfId="0" applyNumberFormat="1" applyFont="1" applyFill="1" applyBorder="1"/>
    <xf numFmtId="0" fontId="23" fillId="2" borderId="0" xfId="0" applyFont="1" applyFill="1"/>
    <xf numFmtId="0" fontId="48" fillId="0" borderId="0" xfId="0" applyFont="1"/>
    <xf numFmtId="0" fontId="23" fillId="0" borderId="0" xfId="0" quotePrefix="1" applyFont="1"/>
    <xf numFmtId="0" fontId="48" fillId="0" borderId="0" xfId="0" quotePrefix="1" applyFont="1"/>
    <xf numFmtId="0" fontId="23" fillId="0" borderId="1" xfId="0" quotePrefix="1" applyFont="1" applyBorder="1"/>
    <xf numFmtId="0" fontId="23" fillId="0" borderId="0" xfId="0" applyFont="1" applyAlignment="1">
      <alignment horizontal="center"/>
    </xf>
    <xf numFmtId="0" fontId="23" fillId="0" borderId="1" xfId="0" applyFont="1" applyBorder="1" applyAlignment="1">
      <alignment horizontal="center"/>
    </xf>
    <xf numFmtId="0" fontId="24" fillId="0" borderId="2" xfId="0" applyFont="1" applyBorder="1" applyAlignment="1">
      <alignment wrapText="1"/>
    </xf>
    <xf numFmtId="0" fontId="32" fillId="0" borderId="2" xfId="0" applyFont="1" applyBorder="1" applyAlignment="1">
      <alignment horizontal="center"/>
    </xf>
    <xf numFmtId="164" fontId="32" fillId="0" borderId="2" xfId="0" applyNumberFormat="1" applyFont="1" applyBorder="1" applyAlignment="1">
      <alignment horizontal="center"/>
    </xf>
    <xf numFmtId="0" fontId="13" fillId="0" borderId="0" xfId="3" applyFill="1" applyBorder="1" applyAlignment="1">
      <alignment wrapText="1"/>
    </xf>
    <xf numFmtId="0" fontId="23" fillId="0" borderId="0" xfId="0" applyFont="1" applyAlignment="1">
      <alignment horizontal="right"/>
    </xf>
    <xf numFmtId="0" fontId="23" fillId="0" borderId="4" xfId="0" quotePrefix="1" applyFont="1" applyBorder="1" applyAlignment="1">
      <alignment horizontal="center"/>
    </xf>
    <xf numFmtId="2" fontId="29" fillId="0" borderId="0" xfId="0" applyNumberFormat="1" applyFont="1"/>
    <xf numFmtId="2" fontId="37" fillId="0" borderId="0" xfId="0" applyNumberFormat="1" applyFont="1"/>
    <xf numFmtId="0" fontId="24" fillId="0" borderId="1" xfId="0" quotePrefix="1" applyFont="1" applyBorder="1" applyAlignment="1">
      <alignment horizontal="center"/>
    </xf>
    <xf numFmtId="1" fontId="23" fillId="0" borderId="0" xfId="0" applyNumberFormat="1" applyFont="1"/>
    <xf numFmtId="0" fontId="53" fillId="0" borderId="0" xfId="3" applyFont="1"/>
    <xf numFmtId="0" fontId="23" fillId="0" borderId="0" xfId="0" applyFont="1" applyAlignment="1">
      <alignment horizontal="left" vertical="top" wrapText="1"/>
    </xf>
    <xf numFmtId="164" fontId="23" fillId="0" borderId="0" xfId="0" applyNumberFormat="1" applyFont="1" applyAlignment="1">
      <alignment horizontal="center"/>
    </xf>
    <xf numFmtId="0" fontId="23" fillId="0" borderId="0" xfId="0" applyFont="1" applyAlignment="1">
      <alignment horizontal="right" vertical="top" wrapText="1"/>
    </xf>
    <xf numFmtId="164" fontId="23" fillId="2" borderId="4" xfId="0" applyNumberFormat="1" applyFont="1" applyFill="1" applyBorder="1" applyAlignment="1">
      <alignment horizontal="center" vertical="top" wrapText="1"/>
    </xf>
    <xf numFmtId="164" fontId="23" fillId="0" borderId="1" xfId="0" applyNumberFormat="1" applyFont="1" applyBorder="1" applyAlignment="1">
      <alignment horizontal="center"/>
    </xf>
    <xf numFmtId="0" fontId="53" fillId="0" borderId="0" xfId="3" applyFont="1" applyFill="1" applyBorder="1"/>
    <xf numFmtId="0" fontId="24" fillId="0" borderId="0" xfId="0" quotePrefix="1" applyFont="1" applyAlignment="1">
      <alignment horizontal="center" wrapText="1"/>
    </xf>
    <xf numFmtId="1" fontId="23" fillId="0" borderId="0" xfId="0" applyNumberFormat="1" applyFont="1" applyAlignment="1">
      <alignment horizontal="center"/>
    </xf>
    <xf numFmtId="0" fontId="24" fillId="0" borderId="0" xfId="0" quotePrefix="1" applyFont="1" applyAlignment="1">
      <alignment horizontal="center"/>
    </xf>
    <xf numFmtId="1" fontId="23" fillId="0" borderId="1" xfId="0" applyNumberFormat="1" applyFont="1" applyBorder="1" applyAlignment="1">
      <alignment horizontal="center"/>
    </xf>
    <xf numFmtId="1" fontId="23" fillId="0" borderId="2" xfId="0" applyNumberFormat="1" applyFont="1" applyBorder="1" applyAlignment="1">
      <alignment horizontal="center"/>
    </xf>
    <xf numFmtId="1" fontId="23" fillId="0" borderId="5" xfId="0" applyNumberFormat="1" applyFont="1" applyBorder="1" applyAlignment="1">
      <alignment horizontal="center"/>
    </xf>
    <xf numFmtId="1" fontId="23" fillId="0" borderId="6" xfId="0" applyNumberFormat="1" applyFont="1" applyBorder="1" applyAlignment="1">
      <alignment horizontal="center"/>
    </xf>
    <xf numFmtId="0" fontId="24" fillId="0" borderId="2" xfId="0" quotePrefix="1" applyFont="1" applyBorder="1" applyAlignment="1">
      <alignment horizontal="center" wrapText="1"/>
    </xf>
    <xf numFmtId="0" fontId="24" fillId="0" borderId="5" xfId="0" quotePrefix="1" applyFont="1" applyBorder="1" applyAlignment="1">
      <alignment horizontal="center" wrapText="1"/>
    </xf>
    <xf numFmtId="0" fontId="24" fillId="0" borderId="6" xfId="0" quotePrefix="1" applyFont="1" applyBorder="1" applyAlignment="1">
      <alignment horizontal="center" wrapText="1"/>
    </xf>
    <xf numFmtId="3" fontId="23" fillId="2" borderId="0" xfId="0" applyNumberFormat="1" applyFont="1" applyFill="1"/>
    <xf numFmtId="3" fontId="18" fillId="4" borderId="0" xfId="0" applyNumberFormat="1" applyFont="1" applyFill="1"/>
    <xf numFmtId="166" fontId="18" fillId="0" borderId="0" xfId="0" applyNumberFormat="1" applyFont="1" applyAlignment="1">
      <alignment horizontal="right" vertical="center"/>
    </xf>
    <xf numFmtId="164" fontId="18" fillId="0" borderId="0" xfId="0" applyNumberFormat="1" applyFont="1"/>
    <xf numFmtId="1" fontId="18" fillId="4" borderId="0" xfId="0" applyNumberFormat="1" applyFont="1" applyFill="1"/>
    <xf numFmtId="0" fontId="3" fillId="0" borderId="0" xfId="0" applyFont="1" applyAlignment="1">
      <alignment horizontal="left" wrapText="1"/>
    </xf>
    <xf numFmtId="164" fontId="18" fillId="0" borderId="0" xfId="0" applyNumberFormat="1" applyFont="1" applyAlignment="1">
      <alignment vertical="center"/>
    </xf>
    <xf numFmtId="0" fontId="8" fillId="0" borderId="0" xfId="0" applyFont="1" applyAlignment="1">
      <alignment vertical="center"/>
    </xf>
    <xf numFmtId="3" fontId="18" fillId="4" borderId="0" xfId="0" applyNumberFormat="1" applyFont="1" applyFill="1" applyAlignment="1">
      <alignment vertical="center"/>
    </xf>
    <xf numFmtId="166" fontId="18" fillId="0" borderId="0" xfId="0" applyNumberFormat="1" applyFont="1" applyAlignment="1">
      <alignment vertical="center"/>
    </xf>
    <xf numFmtId="164" fontId="3" fillId="9" borderId="0" xfId="0" applyNumberFormat="1" applyFont="1" applyFill="1"/>
    <xf numFmtId="0" fontId="18" fillId="0" borderId="0" xfId="0" applyFont="1" applyAlignment="1">
      <alignment horizontal="right"/>
    </xf>
    <xf numFmtId="164" fontId="18" fillId="5" borderId="0" xfId="0" applyNumberFormat="1" applyFont="1" applyFill="1"/>
    <xf numFmtId="0" fontId="18" fillId="5" borderId="0" xfId="0" applyFont="1" applyFill="1"/>
    <xf numFmtId="0" fontId="29" fillId="0" borderId="0" xfId="0" applyFont="1" applyAlignment="1">
      <alignment vertical="top"/>
    </xf>
    <xf numFmtId="1" fontId="18" fillId="5" borderId="0" xfId="0" applyNumberFormat="1" applyFont="1" applyFill="1"/>
    <xf numFmtId="164" fontId="16" fillId="5" borderId="0" xfId="0" applyNumberFormat="1" applyFont="1" applyFill="1"/>
    <xf numFmtId="0" fontId="57" fillId="0" borderId="0" xfId="0" applyFont="1"/>
    <xf numFmtId="0" fontId="59" fillId="0" borderId="0" xfId="0" applyFont="1"/>
    <xf numFmtId="0" fontId="60" fillId="0" borderId="1" xfId="0" applyFont="1" applyBorder="1" applyAlignment="1">
      <alignment horizontal="center"/>
    </xf>
    <xf numFmtId="0" fontId="4" fillId="0" borderId="0" xfId="0" applyFont="1" applyAlignment="1">
      <alignment horizontal="left"/>
    </xf>
    <xf numFmtId="0" fontId="5" fillId="0" borderId="0" xfId="3" applyFont="1"/>
    <xf numFmtId="0" fontId="63" fillId="0" borderId="0" xfId="0" applyFont="1"/>
    <xf numFmtId="0" fontId="65" fillId="0" borderId="0" xfId="0" applyFont="1"/>
    <xf numFmtId="0" fontId="64" fillId="0" borderId="0" xfId="0" applyFont="1"/>
    <xf numFmtId="0" fontId="61" fillId="0" borderId="0" xfId="0" applyFont="1"/>
    <xf numFmtId="20" fontId="3" fillId="0" borderId="0" xfId="0" applyNumberFormat="1" applyFont="1"/>
    <xf numFmtId="0" fontId="58" fillId="0" borderId="0" xfId="0" applyFont="1"/>
    <xf numFmtId="0" fontId="27" fillId="0" borderId="0" xfId="0" quotePrefix="1" applyFont="1" applyAlignment="1">
      <alignment horizontal="center"/>
    </xf>
    <xf numFmtId="164" fontId="27" fillId="0" borderId="0" xfId="0" quotePrefix="1" applyNumberFormat="1" applyFont="1" applyAlignment="1">
      <alignment horizontal="center"/>
    </xf>
    <xf numFmtId="0" fontId="41" fillId="0" borderId="0" xfId="3" applyFont="1" applyFill="1" applyBorder="1" applyAlignment="1">
      <alignment vertical="center"/>
    </xf>
    <xf numFmtId="1" fontId="16" fillId="0" borderId="0" xfId="0" applyNumberFormat="1" applyFont="1"/>
    <xf numFmtId="49" fontId="14" fillId="8" borderId="0" xfId="0" applyNumberFormat="1" applyFont="1" applyFill="1" applyAlignment="1">
      <alignment horizontal="right"/>
    </xf>
    <xf numFmtId="0" fontId="37" fillId="0" borderId="0" xfId="0" applyFont="1"/>
    <xf numFmtId="0" fontId="67" fillId="0" borderId="0" xfId="0" applyFont="1"/>
    <xf numFmtId="0" fontId="68" fillId="0" borderId="0" xfId="0" applyFont="1"/>
    <xf numFmtId="0" fontId="69" fillId="0" borderId="0" xfId="0" applyFont="1"/>
    <xf numFmtId="0" fontId="70" fillId="0" borderId="0" xfId="0" applyFont="1"/>
    <xf numFmtId="0" fontId="13" fillId="0" borderId="0" xfId="3" applyFill="1" applyAlignment="1">
      <alignment vertical="center"/>
    </xf>
    <xf numFmtId="0" fontId="2" fillId="0" borderId="0" xfId="0" applyFont="1" applyAlignment="1">
      <alignment horizontal="left" vertical="top" wrapText="1"/>
    </xf>
    <xf numFmtId="0" fontId="2" fillId="0" borderId="0" xfId="0" applyFont="1" applyAlignment="1">
      <alignment horizontal="left" vertical="top" wrapText="1" readingOrder="1"/>
    </xf>
    <xf numFmtId="0" fontId="58" fillId="0" borderId="0" xfId="0" applyFont="1" applyAlignment="1">
      <alignment horizontal="center" wrapText="1"/>
    </xf>
    <xf numFmtId="0" fontId="23" fillId="0" borderId="0" xfId="0" quotePrefix="1" applyFont="1" applyAlignment="1">
      <alignment horizontal="center"/>
    </xf>
    <xf numFmtId="0" fontId="24" fillId="0" borderId="0" xfId="0" applyFont="1" applyAlignment="1">
      <alignment horizontal="center" wrapText="1"/>
    </xf>
    <xf numFmtId="0" fontId="24" fillId="0" borderId="0" xfId="0" applyFont="1" applyAlignment="1">
      <alignment horizontal="center"/>
    </xf>
    <xf numFmtId="0" fontId="23" fillId="0" borderId="0" xfId="0" applyFont="1" applyAlignment="1">
      <alignment horizontal="left" vertical="top" wrapText="1"/>
    </xf>
    <xf numFmtId="0" fontId="2" fillId="0" borderId="0" xfId="0" applyFont="1" applyAlignment="1">
      <alignment horizontal="left" wrapText="1"/>
    </xf>
    <xf numFmtId="0" fontId="23" fillId="0" borderId="0" xfId="0" applyFont="1" applyAlignment="1">
      <alignment horizontal="center" wrapText="1"/>
    </xf>
    <xf numFmtId="9" fontId="23" fillId="0" borderId="0" xfId="4" applyFont="1" applyFill="1" applyBorder="1" applyAlignment="1">
      <alignment horizontal="center"/>
    </xf>
    <xf numFmtId="9" fontId="23" fillId="0" borderId="1" xfId="4" applyFont="1" applyFill="1" applyBorder="1" applyAlignment="1">
      <alignment horizontal="center"/>
    </xf>
    <xf numFmtId="0" fontId="24" fillId="0" borderId="1" xfId="0" applyFont="1" applyBorder="1" applyAlignment="1">
      <alignment horizontal="center" wrapText="1"/>
    </xf>
    <xf numFmtId="0" fontId="0" fillId="0" borderId="0" xfId="0" applyAlignment="1">
      <alignment horizontal="center"/>
    </xf>
    <xf numFmtId="0" fontId="0" fillId="0" borderId="1" xfId="0" applyBorder="1" applyAlignment="1">
      <alignment horizontal="center"/>
    </xf>
    <xf numFmtId="0" fontId="24" fillId="0" borderId="0" xfId="0" applyFont="1" applyAlignment="1">
      <alignment horizontal="left"/>
    </xf>
    <xf numFmtId="0" fontId="24" fillId="0" borderId="1" xfId="0" applyFont="1" applyBorder="1" applyAlignment="1">
      <alignment horizontal="left"/>
    </xf>
    <xf numFmtId="164" fontId="23" fillId="0" borderId="1" xfId="0" quotePrefix="1" applyNumberFormat="1" applyFont="1" applyBorder="1" applyAlignment="1">
      <alignment horizontal="center"/>
    </xf>
    <xf numFmtId="0" fontId="24" fillId="0" borderId="1" xfId="0" applyFont="1" applyBorder="1" applyAlignment="1">
      <alignment horizontal="left" vertical="center"/>
    </xf>
    <xf numFmtId="0" fontId="24" fillId="0" borderId="1" xfId="0" applyFont="1" applyBorder="1" applyAlignment="1">
      <alignment horizontal="center" vertical="center" wrapText="1"/>
    </xf>
    <xf numFmtId="164" fontId="23" fillId="0" borderId="0" xfId="0" quotePrefix="1" applyNumberFormat="1" applyFont="1" applyAlignment="1">
      <alignment horizontal="center"/>
    </xf>
    <xf numFmtId="1" fontId="24" fillId="0" borderId="1" xfId="0" quotePrefix="1" applyNumberFormat="1" applyFont="1" applyBorder="1" applyAlignment="1">
      <alignment horizontal="center"/>
    </xf>
    <xf numFmtId="1" fontId="23" fillId="0" borderId="0" xfId="0" quotePrefix="1" applyNumberFormat="1" applyFont="1" applyAlignment="1">
      <alignment horizontal="center"/>
    </xf>
    <xf numFmtId="1" fontId="23" fillId="0" borderId="1" xfId="0" quotePrefix="1" applyNumberFormat="1" applyFont="1" applyBorder="1" applyAlignment="1">
      <alignment horizontal="center"/>
    </xf>
    <xf numFmtId="0" fontId="24" fillId="0" borderId="1" xfId="0" quotePrefix="1" applyFont="1" applyBorder="1" applyAlignment="1">
      <alignment horizontal="left"/>
    </xf>
    <xf numFmtId="1" fontId="23" fillId="0" borderId="0" xfId="0" applyNumberFormat="1" applyFont="1" applyAlignment="1">
      <alignment horizontal="center" vertical="center"/>
    </xf>
    <xf numFmtId="1" fontId="23" fillId="0" borderId="1" xfId="4" applyNumberFormat="1" applyFont="1" applyFill="1" applyBorder="1" applyAlignment="1">
      <alignment horizontal="center" vertical="center"/>
    </xf>
    <xf numFmtId="0" fontId="24" fillId="0" borderId="0" xfId="5" applyFont="1" applyAlignment="1">
      <alignment horizontal="left" wrapText="1"/>
    </xf>
    <xf numFmtId="0" fontId="24" fillId="0" borderId="0" xfId="5" applyFont="1" applyAlignment="1">
      <alignment horizontal="center"/>
    </xf>
    <xf numFmtId="9" fontId="0" fillId="0" borderId="0" xfId="4" applyFont="1" applyFill="1" applyBorder="1" applyAlignment="1">
      <alignment horizontal="center"/>
    </xf>
    <xf numFmtId="9" fontId="0" fillId="0" borderId="1" xfId="4" applyFont="1" applyFill="1" applyBorder="1" applyAlignment="1">
      <alignment horizontal="center"/>
    </xf>
    <xf numFmtId="0" fontId="2" fillId="0" borderId="0" xfId="0" applyFont="1" applyAlignment="1">
      <alignment horizontal="center"/>
    </xf>
    <xf numFmtId="0" fontId="23" fillId="0" borderId="2" xfId="0" applyFont="1" applyBorder="1" applyAlignment="1">
      <alignment horizontal="center"/>
    </xf>
    <xf numFmtId="0" fontId="23" fillId="0" borderId="0" xfId="0" applyFont="1" applyAlignment="1">
      <alignment horizontal="center"/>
    </xf>
    <xf numFmtId="0" fontId="23" fillId="0" borderId="1" xfId="0" applyFont="1" applyBorder="1" applyAlignment="1">
      <alignment horizontal="center"/>
    </xf>
    <xf numFmtId="164" fontId="23" fillId="0" borderId="4" xfId="0" applyNumberFormat="1" applyFont="1" applyBorder="1" applyAlignment="1">
      <alignment horizontal="center" vertical="top" wrapText="1"/>
    </xf>
    <xf numFmtId="0" fontId="24" fillId="0" borderId="4" xfId="0" applyFont="1" applyBorder="1" applyAlignment="1">
      <alignment horizontal="left" wrapText="1"/>
    </xf>
    <xf numFmtId="0" fontId="24" fillId="0" borderId="1" xfId="0" applyFont="1" applyBorder="1" applyAlignment="1">
      <alignment horizontal="left" wrapText="1"/>
    </xf>
    <xf numFmtId="0" fontId="23" fillId="0" borderId="0" xfId="0" applyFont="1" applyAlignment="1">
      <alignment horizontal="left" wrapText="1"/>
    </xf>
  </cellXfs>
  <cellStyles count="9">
    <cellStyle name="Hyperlink" xfId="3" builtinId="8"/>
    <cellStyle name="Normaali 2" xfId="5" xr:uid="{30796A62-F55B-485A-9A65-764AEB7FAA5D}"/>
    <cellStyle name="Normal" xfId="0" builtinId="0"/>
    <cellStyle name="Normal 2" xfId="2" xr:uid="{00000000-0005-0000-0000-000002000000}"/>
    <cellStyle name="Normal 3" xfId="1" xr:uid="{00000000-0005-0000-0000-000003000000}"/>
    <cellStyle name="Normal 4" xfId="7" xr:uid="{9CD6DC34-3B01-448B-9D28-783E545A4EE3}"/>
    <cellStyle name="Percent" xfId="4" builtinId="5"/>
    <cellStyle name="Percent 2" xfId="8" xr:uid="{EB013FEA-429F-4F3E-80A1-770686921580}"/>
    <cellStyle name="Prosenttia 2" xfId="6" xr:uid="{05D404CC-5968-4963-A11F-989B480A17DA}"/>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156881</xdr:rowOff>
    </xdr:from>
    <xdr:ext cx="7448550" cy="2833969"/>
    <xdr:sp macro="" textlink="">
      <xdr:nvSpPr>
        <xdr:cNvPr id="28" name="Text Box 9">
          <a:extLst>
            <a:ext uri="{FF2B5EF4-FFF2-40B4-BE49-F238E27FC236}">
              <a16:creationId xmlns:a16="http://schemas.microsoft.com/office/drawing/2014/main" id="{00000000-0008-0000-0000-00001C000000}"/>
            </a:ext>
          </a:extLst>
        </xdr:cNvPr>
        <xdr:cNvSpPr txBox="1">
          <a:spLocks noChangeArrowheads="1"/>
        </xdr:cNvSpPr>
      </xdr:nvSpPr>
      <xdr:spPr bwMode="auto">
        <a:xfrm>
          <a:off x="1162050" y="737906"/>
          <a:ext cx="7448550" cy="2833969"/>
        </a:xfrm>
        <a:prstGeom prst="rect">
          <a:avLst/>
        </a:prstGeom>
        <a:solidFill>
          <a:srgbClr val="FFFFFF"/>
        </a:solidFill>
        <a:ln w="9525">
          <a:noFill/>
          <a:miter lim="800000"/>
          <a:headEnd/>
          <a:tailEnd/>
        </a:ln>
      </xdr:spPr>
      <xdr:txBody>
        <a:bodyPr wrap="square" lIns="27432" tIns="32004" rIns="0" bIns="0" anchor="t" upright="1">
          <a:noAutofit/>
        </a:bodyPr>
        <a:lstStyle/>
        <a:p>
          <a:pPr algn="l" rtl="0">
            <a:lnSpc>
              <a:spcPts val="1100"/>
            </a:lnSpc>
            <a:defRPr sz="1000"/>
          </a:pPr>
          <a:r>
            <a:rPr lang="fi-FI" sz="1000" b="1" i="0" u="none" strike="noStrike" baseline="0">
              <a:solidFill>
                <a:sysClr val="windowText" lastClr="000000"/>
              </a:solidFill>
              <a:latin typeface="Arial" panose="020B0604020202020204" pitchFamily="34" charset="0"/>
              <a:cs typeface="Arial" panose="020B0604020202020204" pitchFamily="34" charset="0"/>
            </a:rPr>
            <a:t>Milloin voin hyödyntää laskentaesimerkkejä?</a:t>
          </a:r>
        </a:p>
        <a:p>
          <a:pPr algn="l" rtl="0">
            <a:lnSpc>
              <a:spcPts val="1100"/>
            </a:lnSpc>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Tässä laskentaohjeessa on esimerkkejä tyypillisten, lähinnä rakennuksia koskevien energiatehokkuustoimenpiteiden säästövaikutuksen laskennasta. Laskentaesimerkit ovat osa energiatehokkuussopimuksen kaudelle 2026−2035 laadittua ohjeistusta "</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Säästöjen laskenta ja dokumentointi − Yleisiä pelisääntöjä".</a:t>
          </a:r>
        </a:p>
        <a:p>
          <a:pPr algn="l">
            <a:lnSpc>
              <a:spcPts val="1100"/>
            </a:lnSpc>
          </a:pP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lnSpc>
              <a:spcPts val="1100"/>
            </a:lnSpc>
          </a:pPr>
          <a:r>
            <a:rPr lang="fi-FI" sz="1000" b="0" i="0" u="none" strike="noStrike" baseline="0">
              <a:solidFill>
                <a:sysClr val="windowText" lastClr="000000"/>
              </a:solidFill>
              <a:latin typeface="Arial" panose="020B0604020202020204" pitchFamily="34" charset="0"/>
              <a:cs typeface="Arial" panose="020B0604020202020204" pitchFamily="34" charset="0"/>
            </a:rPr>
            <a:t>Laskentamenetelmät ovat yksinkertaisia ja perustuvat karkeisiin oletuksiin (mm. vuoden keskilämpötila, ei kuukausitasoinen lämpötila). Näillä kaavoilla voidaan määritellä karkealla tasolla kunkin säästötoimenpiteen vaikutus, mutta laskijan on otettava huomioon muut tilanteeseen vaikuttavat tekijät ja toimenpiteiden </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päällekkäisvaikutukset. </a:t>
          </a:r>
        </a:p>
        <a:p>
          <a:pPr rtl="0">
            <a:lnSpc>
              <a:spcPts val="1100"/>
            </a:lnSpc>
          </a:pP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lnSpc>
              <a:spcPts val="1100"/>
            </a:lnSpc>
          </a:pP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Säästölaskelmien tekijällä on oltava kokemusta energiankulutukseen vaikuttavista tekijöistä sekä käsitys laskennassa käytettävien lähtöarvojen luotettavuudesta ja laskennan lopputuloksen oikeellisuudesta. </a:t>
          </a:r>
          <a:r>
            <a:rPr lang="fi-FI" sz="1000" b="0" i="0" baseline="0">
              <a:solidFill>
                <a:sysClr val="windowText" lastClr="000000"/>
              </a:solidFill>
              <a:effectLst/>
              <a:latin typeface="Arial" panose="020B0604020202020204" pitchFamily="34" charset="0"/>
              <a:ea typeface="+mn-ea"/>
              <a:cs typeface="Arial" panose="020B0604020202020204" pitchFamily="34" charset="0"/>
            </a:rPr>
            <a:t>Motiva ei vastaa laskennalla saaduista tuloksista.</a:t>
          </a: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r>
            <a:rPr lang="fi-FI" sz="1000" b="1" i="0" u="none" strike="noStrike" baseline="0">
              <a:solidFill>
                <a:sysClr val="windowText" lastClr="000000"/>
              </a:solidFill>
              <a:latin typeface="Arial" panose="020B0604020202020204" pitchFamily="34" charset="0"/>
              <a:ea typeface="+mn-ea"/>
              <a:cs typeface="Arial" panose="020B0604020202020204" pitchFamily="34" charset="0"/>
            </a:rPr>
            <a:t>Miten käytän Exceliä?</a:t>
          </a:r>
        </a:p>
        <a:p>
          <a:pPr algn="l" rtl="0">
            <a:defRPr sz="1000"/>
          </a:pP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Säästöjenlaskennassa tulee käyttää tapauskohtaisia lähtötietoja. Lähtötietoina tarvittavat luvut syötetään sinisiin soluihin, laskennan välitulosten kaavat sekä vakiokertoimet näkyvät valkoisissa soluissa ja toimenpiteen säästöt eli laskennan tulokset ovat vihreissä </a:t>
          </a:r>
          <a:r>
            <a:rPr lang="fi-FI" sz="1000" b="0" i="0" u="none" strike="noStrike" baseline="0">
              <a:solidFill>
                <a:sysClr val="windowText" lastClr="000000"/>
              </a:solidFill>
              <a:latin typeface="Arial" panose="020B0604020202020204" pitchFamily="34" charset="0"/>
              <a:cs typeface="Arial" panose="020B0604020202020204" pitchFamily="34" charset="0"/>
            </a:rPr>
            <a:t>soluissa.</a:t>
          </a:r>
        </a:p>
        <a:p>
          <a:pPr algn="l" rtl="0">
            <a:lnSpc>
              <a:spcPts val="1300"/>
            </a:lnSpc>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lnSpc>
              <a:spcPts val="1300"/>
            </a:lnSpc>
            <a:defRPr sz="1000"/>
          </a:pPr>
          <a:r>
            <a:rPr lang="fi-FI" sz="1000" b="1" i="0" u="none" strike="noStrike" baseline="0">
              <a:solidFill>
                <a:sysClr val="windowText" lastClr="000000"/>
              </a:solidFill>
              <a:latin typeface="Arial" panose="020B0604020202020204" pitchFamily="34" charset="0"/>
              <a:cs typeface="Arial" panose="020B0604020202020204" pitchFamily="34" charset="0"/>
            </a:rPr>
            <a:t>HUOM! </a:t>
          </a:r>
          <a:r>
            <a:rPr lang="fi-FI" sz="1000" b="0" i="0" u="none" strike="noStrike" baseline="0">
              <a:solidFill>
                <a:sysClr val="windowText" lastClr="000000"/>
              </a:solidFill>
              <a:latin typeface="Arial" panose="020B0604020202020204" pitchFamily="34" charset="0"/>
              <a:cs typeface="Arial" panose="020B0604020202020204" pitchFamily="34" charset="0"/>
            </a:rPr>
            <a:t>Tiedoston kaavat eivät ole lukittuja eli ne häviävät tai rikkoutuvat, jos ko. soluihin syöttää tietoja.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9525</xdr:colOff>
      <xdr:row>4</xdr:row>
      <xdr:rowOff>19049</xdr:rowOff>
    </xdr:from>
    <xdr:ext cx="5792065" cy="3571876"/>
    <mc:AlternateContent xmlns:mc="http://schemas.openxmlformats.org/markup-compatibility/2006" xmlns:a14="http://schemas.microsoft.com/office/drawing/2010/main">
      <mc:Choice Requires="a14">
        <xdr:sp macro="" textlink="">
          <xdr:nvSpPr>
            <xdr:cNvPr id="9" name="Text Box 9">
              <a:extLst>
                <a:ext uri="{FF2B5EF4-FFF2-40B4-BE49-F238E27FC236}">
                  <a16:creationId xmlns:a16="http://schemas.microsoft.com/office/drawing/2014/main" id="{00000000-0008-0000-0100-000009000000}"/>
                </a:ext>
              </a:extLst>
            </xdr:cNvPr>
            <xdr:cNvSpPr txBox="1">
              <a:spLocks noChangeArrowheads="1"/>
            </xdr:cNvSpPr>
          </xdr:nvSpPr>
          <xdr:spPr bwMode="auto">
            <a:xfrm>
              <a:off x="628650" y="695324"/>
              <a:ext cx="5792065" cy="3571876"/>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ysClr val="windowText" lastClr="000000"/>
                  </a:solidFill>
                  <a:latin typeface="Arial"/>
                  <a:cs typeface="Arial"/>
                </a:rPr>
                <a:t>Polttimen säädöllä tai uusinnalla kaksitehoisesta portaattomasti säätyvään tai kattiloiden lämpötila-asetusten muuttamisella pienennetään savukaasu- ja eristyshäviöitä sekä tehostetaan käyntijaksoja, jolloin vuosihyötysuhde paranee ja polttoaineen kulutus (bruttokulutus) pienenee. </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Mitattu polttoaineen kulutus (bruttokulutus) ennen toimenpidettä tiedetään. </a:t>
              </a:r>
              <a:r>
                <a:rPr lang="fi-FI" sz="1000" b="0" i="0" u="none" strike="noStrike" baseline="0">
                  <a:solidFill>
                    <a:sysClr val="windowText" lastClr="000000"/>
                  </a:solidFill>
                  <a:latin typeface="Arial"/>
                  <a:cs typeface="Arial"/>
                </a:rPr>
                <a:t>Kohteen energian  loppukulutus (= nettokulutus) ei muutu ja se lasketaan em. kulutuksesta alkuperäisen vuosihyötysuhteen avulla. Polttoaineen kulutus toimenpiteen jälkeen lasketaan ennen toimenpidettä olevan bruttokulutuksen ja toimenpiteen seurauksena parantuvan vuosihyötysuhteen avulla. Kattilan vuosihyötysuhde ennen toimenpiteitä on määritetty laskennallisesti tai se voidaan arvioida polttoainekohtaisesti aputaulukon 1 perusteella, mikäli tarkempaa tietoa ei ole saatavilla. </a:t>
              </a:r>
            </a:p>
            <a:p>
              <a:pPr algn="l" rtl="0">
                <a:defRPr sz="1000"/>
              </a:pPr>
              <a:r>
                <a:rPr lang="fi-FI" sz="1000" b="0" i="0" u="none" strike="noStrike" baseline="0">
                  <a:solidFill>
                    <a:sysClr val="windowText" lastClr="000000"/>
                  </a:solidFill>
                  <a:latin typeface="Arial"/>
                  <a:cs typeface="Arial"/>
                </a:rPr>
                <a:t>Vuosihyötysuhteen paraneminen toimenpiteen seurauksena arvioidaan.</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rgbClr val="000000"/>
                  </a:solidFill>
                  <a:latin typeface="Arial"/>
                  <a:cs typeface="Arial"/>
                </a:rPr>
                <a:t>Parantuvan vuosihyötysuhteen ja energian loppukulutuksen avulla lasketaan polttoaineen kulutus toimenpiteen jälkeen. Säästö on polttoaineen k</a:t>
              </a:r>
              <a:r>
                <a:rPr lang="fi-FI" sz="1000" b="0" i="0" u="none" strike="noStrike" baseline="0">
                  <a:solidFill>
                    <a:srgbClr val="000000"/>
                  </a:solidFill>
                  <a:latin typeface="Arial"/>
                  <a:ea typeface="+mn-ea"/>
                  <a:cs typeface="Arial"/>
                </a:rPr>
                <a:t>ulutuksen erotus laskettuna ennen ja jälkeen </a:t>
              </a:r>
              <a:r>
                <a:rPr lang="fi-FI" sz="1000" b="0" i="0" u="none" strike="noStrike" baseline="0">
                  <a:solidFill>
                    <a:sysClr val="windowText" lastClr="000000"/>
                  </a:solidFill>
                  <a:latin typeface="Arial"/>
                  <a:ea typeface="+mn-ea"/>
                  <a:cs typeface="Arial"/>
                </a:rPr>
                <a:t>toimenpidettä.</a:t>
              </a:r>
            </a:p>
            <a:p>
              <a:pPr algn="l" rtl="0">
                <a:defRPr sz="1000"/>
              </a:pPr>
              <a:endParaRPr lang="fi-FI" sz="1000" b="0" i="0" u="none" strike="noStrike" baseline="0">
                <a:solidFill>
                  <a:sysClr val="windowText" lastClr="000000"/>
                </a:solidFill>
                <a:latin typeface="Arial"/>
                <a:ea typeface="+mn-ea"/>
                <a:cs typeface="Arial"/>
              </a:endParaRPr>
            </a:p>
            <a:p>
              <a:pPr algn="l" rtl="0">
                <a:defRPr sz="1000"/>
              </a:pPr>
              <a:r>
                <a:rPr lang="fi-FI" sz="1000" b="1" i="0" u="none" strike="noStrike" baseline="0">
                  <a:solidFill>
                    <a:sysClr val="windowText" lastClr="000000"/>
                  </a:solidFill>
                  <a:latin typeface="Arial"/>
                  <a:ea typeface="+mn-ea"/>
                  <a:cs typeface="Arial"/>
                </a:rPr>
                <a:t>Säästön laskentakaava</a:t>
              </a:r>
            </a:p>
            <a:p>
              <a:pPr algn="l" rtl="0">
                <a:defRPr sz="1000"/>
              </a:pPr>
              <a:endParaRPr lang="fi-FI" sz="1000" b="0" i="0">
                <a:effectLst/>
                <a:latin typeface="Cambria Math" panose="02040503050406030204" pitchFamily="18" charset="0"/>
                <a:ea typeface="+mn-ea"/>
                <a:cs typeface="+mn-cs"/>
              </a:endParaRPr>
            </a:p>
            <a:p>
              <a:pPr algn="l" rtl="0">
                <a:defRPr sz="1000"/>
              </a:pPr>
              <a14:m>
                <m:oMathPara xmlns:m="http://schemas.openxmlformats.org/officeDocument/2006/math">
                  <m:oMathParaPr>
                    <m:jc m:val="left"/>
                  </m:oMathParaPr>
                  <m:oMath>
                    <m:r>
                      <m:rPr>
                        <m:sty m:val="p"/>
                      </m:rPr>
                      <a:rPr lang="fi-FI" sz="1000" b="0" i="0">
                        <a:effectLst/>
                        <a:latin typeface="Cambria Math" panose="02040503050406030204" pitchFamily="18" charset="0"/>
                        <a:ea typeface="Cambria Math" panose="02040503050406030204" pitchFamily="18" charset="0"/>
                        <a:cs typeface="+mn-cs"/>
                      </a:rPr>
                      <m:t>S</m:t>
                    </m:r>
                    <m:r>
                      <a:rPr lang="fi-FI" sz="1000" b="0" i="0">
                        <a:effectLst/>
                        <a:latin typeface="Cambria Math" panose="02040503050406030204" pitchFamily="18" charset="0"/>
                        <a:ea typeface="Cambria Math" panose="02040503050406030204" pitchFamily="18" charset="0"/>
                        <a:cs typeface="+mn-cs"/>
                      </a:rPr>
                      <m:t>ää</m:t>
                    </m:r>
                    <m:r>
                      <m:rPr>
                        <m:sty m:val="p"/>
                      </m:rPr>
                      <a:rPr lang="fi-FI" sz="1000" b="0" i="0">
                        <a:effectLst/>
                        <a:latin typeface="Cambria Math" panose="02040503050406030204" pitchFamily="18" charset="0"/>
                        <a:ea typeface="Cambria Math" panose="02040503050406030204" pitchFamily="18" charset="0"/>
                        <a:cs typeface="+mn-cs"/>
                      </a:rPr>
                      <m:t>st</m:t>
                    </m:r>
                    <m:r>
                      <a:rPr lang="fi-FI" sz="1000" b="0" i="0">
                        <a:effectLst/>
                        <a:latin typeface="Cambria Math" panose="02040503050406030204" pitchFamily="18" charset="0"/>
                        <a:ea typeface="Cambria Math" panose="02040503050406030204" pitchFamily="18" charset="0"/>
                        <a:cs typeface="+mn-cs"/>
                      </a:rPr>
                      <m:t>ö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bruttokulutus</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ennen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toimenpidett</m:t>
                    </m:r>
                    <m:r>
                      <a:rPr lang="fi-FI" sz="1000" b="0" i="0">
                        <a:effectLst/>
                        <a:latin typeface="Cambria Math" panose="02040503050406030204" pitchFamily="18" charset="0"/>
                        <a:ea typeface="Cambria Math" panose="02040503050406030204" pitchFamily="18" charset="0"/>
                        <a:cs typeface="+mn-cs"/>
                      </a:rPr>
                      <m:t>ä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bruttokulutus</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toimenpiteen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j</m:t>
                    </m:r>
                    <m:r>
                      <a:rPr lang="fi-FI" sz="1000" b="0" i="0">
                        <a:effectLst/>
                        <a:latin typeface="Cambria Math" panose="02040503050406030204" pitchFamily="18" charset="0"/>
                        <a:ea typeface="Cambria Math" panose="02040503050406030204" pitchFamily="18" charset="0"/>
                        <a:cs typeface="+mn-cs"/>
                      </a:rPr>
                      <m:t>ä</m:t>
                    </m:r>
                    <m:r>
                      <m:rPr>
                        <m:sty m:val="p"/>
                      </m:rPr>
                      <a:rPr lang="fi-FI" sz="1000" b="0" i="0">
                        <a:effectLst/>
                        <a:latin typeface="Cambria Math" panose="02040503050406030204" pitchFamily="18" charset="0"/>
                        <a:ea typeface="Cambria Math" panose="02040503050406030204" pitchFamily="18" charset="0"/>
                        <a:cs typeface="+mn-cs"/>
                      </a:rPr>
                      <m:t>lkeen</m:t>
                    </m:r>
                    <m:r>
                      <a:rPr lang="fi-FI" sz="1000" b="0" i="0">
                        <a:effectLst/>
                        <a:latin typeface="Cambria Math" panose="02040503050406030204" pitchFamily="18" charset="0"/>
                        <a:ea typeface="Cambria Math" panose="02040503050406030204" pitchFamily="18" charset="0"/>
                        <a:cs typeface="+mn-cs"/>
                      </a:rPr>
                      <m:t>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effectLst/>
                        <a:latin typeface="Cambria Math" panose="02040503050406030204" pitchFamily="18" charset="0"/>
                        <a:ea typeface="Cambria Math" panose="02040503050406030204" pitchFamily="18" charset="0"/>
                        <a:cs typeface="+mn-cs"/>
                      </a:rPr>
                      <m:t>,   </m:t>
                    </m:r>
                  </m:oMath>
                </m:oMathPara>
              </a14:m>
              <a:endParaRPr lang="fi-FI" sz="1000" b="0" i="0">
                <a:effectLst/>
                <a:latin typeface="Cambria Math" panose="02040503050406030204" pitchFamily="18" charset="0"/>
                <a:ea typeface="Cambria Math" panose="02040503050406030204" pitchFamily="18" charset="0"/>
                <a:cs typeface="+mn-cs"/>
              </a:endParaRPr>
            </a:p>
            <a:p>
              <a:pPr algn="l" rtl="0">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nettokulutus/uusi kattilan vuosihyötysuhde</a:t>
              </a:r>
            </a:p>
          </xdr:txBody>
        </xdr:sp>
      </mc:Choice>
      <mc:Fallback xmlns="">
        <xdr:sp macro="" textlink="">
          <xdr:nvSpPr>
            <xdr:cNvPr id="9" name="Text Box 9">
              <a:extLst>
                <a:ext uri="{FF2B5EF4-FFF2-40B4-BE49-F238E27FC236}">
                  <a16:creationId xmlns:a16="http://schemas.microsoft.com/office/drawing/2014/main" id="{00000000-0008-0000-0100-000009000000}"/>
                </a:ext>
              </a:extLst>
            </xdr:cNvPr>
            <xdr:cNvSpPr txBox="1">
              <a:spLocks noChangeArrowheads="1"/>
            </xdr:cNvSpPr>
          </xdr:nvSpPr>
          <xdr:spPr bwMode="auto">
            <a:xfrm>
              <a:off x="628650" y="695324"/>
              <a:ext cx="5792065" cy="3571876"/>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ysClr val="windowText" lastClr="000000"/>
                  </a:solidFill>
                  <a:latin typeface="Arial"/>
                  <a:cs typeface="Arial"/>
                </a:rPr>
                <a:t>Polttimen säädöllä tai uusinnalla kaksitehoisesta portaattomasti säätyvään tai kattiloiden lämpötila-asetusten muuttamisella pienennetään savukaasu- ja eristyshäviöitä sekä tehostetaan käyntijaksoja, jolloin vuosihyötysuhde paranee ja polttoaineen kulutus (bruttokulutus) pienenee. </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Mitattu polttoaineen kulutus (bruttokulutus) ennen toimenpidettä tiedetään. </a:t>
              </a:r>
              <a:r>
                <a:rPr lang="fi-FI" sz="1000" b="0" i="0" u="none" strike="noStrike" baseline="0">
                  <a:solidFill>
                    <a:sysClr val="windowText" lastClr="000000"/>
                  </a:solidFill>
                  <a:latin typeface="Arial"/>
                  <a:cs typeface="Arial"/>
                </a:rPr>
                <a:t>Kohteen energian  loppukulutus (= nettokulutus) ei muutu ja se lasketaan em. kulutuksesta alkuperäisen vuosihyötysuhteen avulla. Polttoaineen kulutus toimenpiteen jälkeen lasketaan ennen toimenpidettä olevan bruttokulutuksen ja toimenpiteen seurauksena parantuvan vuosihyötysuhteen avulla. Kattilan vuosihyötysuhde ennen toimenpiteitä on määritetty laskennallisesti tai se voidaan arvioida polttoainekohtaisesti aputaulukon 1 perusteella, mikäli tarkempaa tietoa ei ole saatavilla. </a:t>
              </a:r>
            </a:p>
            <a:p>
              <a:pPr algn="l" rtl="0">
                <a:defRPr sz="1000"/>
              </a:pPr>
              <a:r>
                <a:rPr lang="fi-FI" sz="1000" b="0" i="0" u="none" strike="noStrike" baseline="0">
                  <a:solidFill>
                    <a:sysClr val="windowText" lastClr="000000"/>
                  </a:solidFill>
                  <a:latin typeface="Arial"/>
                  <a:cs typeface="Arial"/>
                </a:rPr>
                <a:t>Vuosihyötysuhteen paraneminen toimenpiteen seurauksena arvioidaan.</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rgbClr val="000000"/>
                  </a:solidFill>
                  <a:latin typeface="Arial"/>
                  <a:cs typeface="Arial"/>
                </a:rPr>
                <a:t>Parantuvan vuosihyötysuhteen ja energian loppukulutuksen avulla lasketaan polttoaineen kulutus toimenpiteen jälkeen. Säästö on polttoaineen k</a:t>
              </a:r>
              <a:r>
                <a:rPr lang="fi-FI" sz="1000" b="0" i="0" u="none" strike="noStrike" baseline="0">
                  <a:solidFill>
                    <a:srgbClr val="000000"/>
                  </a:solidFill>
                  <a:latin typeface="Arial"/>
                  <a:ea typeface="+mn-ea"/>
                  <a:cs typeface="Arial"/>
                </a:rPr>
                <a:t>ulutuksen erotus laskettuna ennen ja jälkeen </a:t>
              </a:r>
              <a:r>
                <a:rPr lang="fi-FI" sz="1000" b="0" i="0" u="none" strike="noStrike" baseline="0">
                  <a:solidFill>
                    <a:sysClr val="windowText" lastClr="000000"/>
                  </a:solidFill>
                  <a:latin typeface="Arial"/>
                  <a:ea typeface="+mn-ea"/>
                  <a:cs typeface="Arial"/>
                </a:rPr>
                <a:t>toimenpidettä.</a:t>
              </a:r>
            </a:p>
            <a:p>
              <a:pPr algn="l" rtl="0">
                <a:defRPr sz="1000"/>
              </a:pPr>
              <a:endParaRPr lang="fi-FI" sz="1000" b="0" i="0" u="none" strike="noStrike" baseline="0">
                <a:solidFill>
                  <a:sysClr val="windowText" lastClr="000000"/>
                </a:solidFill>
                <a:latin typeface="Arial"/>
                <a:ea typeface="+mn-ea"/>
                <a:cs typeface="Arial"/>
              </a:endParaRPr>
            </a:p>
            <a:p>
              <a:pPr algn="l" rtl="0">
                <a:defRPr sz="1000"/>
              </a:pPr>
              <a:r>
                <a:rPr lang="fi-FI" sz="1000" b="1" i="0" u="none" strike="noStrike" baseline="0">
                  <a:solidFill>
                    <a:sysClr val="windowText" lastClr="000000"/>
                  </a:solidFill>
                  <a:latin typeface="Arial"/>
                  <a:ea typeface="+mn-ea"/>
                  <a:cs typeface="Arial"/>
                </a:rPr>
                <a:t>Säästön laskentakaava</a:t>
              </a:r>
            </a:p>
            <a:p>
              <a:pPr algn="l" rtl="0">
                <a:defRPr sz="1000"/>
              </a:pPr>
              <a:endParaRPr lang="fi-FI" sz="1000" b="0" i="0">
                <a:effectLst/>
                <a:latin typeface="Cambria Math" panose="02040503050406030204" pitchFamily="18" charset="0"/>
                <a:ea typeface="+mn-ea"/>
                <a:cs typeface="+mn-cs"/>
              </a:endParaRPr>
            </a:p>
            <a:p>
              <a:pPr algn="l" rtl="0">
                <a:defRPr sz="1000"/>
              </a:pPr>
              <a:r>
                <a:rPr lang="fi-FI" sz="1000" b="0" i="0">
                  <a:effectLst/>
                  <a:latin typeface="Cambria Math" panose="02040503050406030204" pitchFamily="18" charset="0"/>
                  <a:ea typeface="Cambria Math" panose="02040503050406030204" pitchFamily="18" charset="0"/>
                  <a:cs typeface="+mn-cs"/>
                </a:rPr>
                <a:t>Säästö (MWh/a)=bruttokulutus ennen toimenpidettä (MWh/a)−bruttokulutus toimenpiteen jälkeen (MWh/a),   </a:t>
              </a:r>
            </a:p>
            <a:p>
              <a:pPr algn="l" rtl="0">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nettokulutus/uusi kattilan vuosihyötysuhde</a:t>
              </a:r>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609600</xdr:colOff>
      <xdr:row>4</xdr:row>
      <xdr:rowOff>11833</xdr:rowOff>
    </xdr:from>
    <xdr:to>
      <xdr:col>7</xdr:col>
      <xdr:colOff>104775</xdr:colOff>
      <xdr:row>34</xdr:row>
      <xdr:rowOff>142875</xdr:rowOff>
    </xdr:to>
    <mc:AlternateContent xmlns:mc="http://schemas.openxmlformats.org/markup-compatibility/2006" xmlns:a14="http://schemas.microsoft.com/office/drawing/2010/main">
      <mc:Choice Requires="a14">
        <xdr:sp macro="" textlink="">
          <xdr:nvSpPr>
            <xdr:cNvPr id="2" name="Text Box 30">
              <a:extLst>
                <a:ext uri="{FF2B5EF4-FFF2-40B4-BE49-F238E27FC236}">
                  <a16:creationId xmlns:a16="http://schemas.microsoft.com/office/drawing/2014/main" id="{A26D02A5-F6FE-487D-B94C-0C2C588583B9}"/>
                </a:ext>
              </a:extLst>
            </xdr:cNvPr>
            <xdr:cNvSpPr txBox="1">
              <a:spLocks noChangeArrowheads="1"/>
            </xdr:cNvSpPr>
          </xdr:nvSpPr>
          <xdr:spPr bwMode="auto">
            <a:xfrm>
              <a:off x="609600" y="688108"/>
              <a:ext cx="5867400" cy="4988792"/>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Oma polttoainekäyttöinen lämmön- tai höyryntuotanto korvataan hyötysuhteeltaan paremmalla kattilalla (sisältää sähkökattilat). Toimenpide vähentää polttotekniikkaan liittyviä kattilahäviötä ja polttoaineen kulutus (bruttokulutus) pienenee. </a:t>
              </a:r>
              <a:r>
                <a:rPr lang="fi-FI" sz="1000" b="0" i="0" u="none" strike="noStrike" baseline="0">
                  <a:solidFill>
                    <a:srgbClr val="000000"/>
                  </a:solidFill>
                  <a:latin typeface="Arial"/>
                  <a:ea typeface="+mn-ea"/>
                  <a:cs typeface="Arial"/>
                </a:rPr>
                <a:t>Laskentaesimerkkiä voidaan hyödyntää vain omaan käyttöön tulevaan energiantuotantoon, ei myytäväksi tuotettuun lämpöenergiaan.</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Mitattu nykyisen lämmön- tai höyryntuotantlaitteiston polttoaineen kulutus (bruttokulutus) ennen toimenpidettä tiedetään. Kattilan vaihdossa kohteen energian  loppukulutus (= nettokulutus) ei muutu, mutta häviöit pienenvät. Nettokultus lasketaan alkuperäisen kattilan vuosihyötysuhteen avulla ennen toimenpidettä olevasta bruttokultuksesta. Kattilan vuosihyötysuhde ennen toimenpiteitä on määritetty laskennallisesti tai se voidaan arvioida polttoainekohtaisesti aputaulukon 1 perusteella, mikäli tarkempaa tietoa ei ole saatavilla. </a:t>
              </a:r>
            </a:p>
            <a:p>
              <a:pPr algn="l" rtl="0">
                <a:defRPr sz="1000"/>
              </a:pPr>
              <a:endParaRPr lang="fi-FI" sz="1000" b="0" i="0" u="none" strike="noStrike" baseline="0">
                <a:solidFill>
                  <a:srgbClr val="000000"/>
                </a:solidFill>
                <a:latin typeface="Arial"/>
                <a:ea typeface="+mn-ea"/>
                <a:cs typeface="Arial"/>
              </a:endParaRPr>
            </a:p>
            <a:p>
              <a:pPr algn="l" rtl="0">
                <a:defRPr sz="1000"/>
              </a:pPr>
              <a:r>
                <a:rPr lang="fi-FI" sz="1000" b="0" i="0" u="none" strike="noStrike" baseline="0">
                  <a:solidFill>
                    <a:srgbClr val="000000"/>
                  </a:solidFill>
                  <a:latin typeface="Arial"/>
                  <a:cs typeface="Arial"/>
                </a:rPr>
                <a:t>Polttoaineen/sähkön kulutus toimenpiteen jälkeen lasketaan nettokulutuksen ja toimenpiteen seurauksena parantuvan uuden kattilan vuosihyötysuhteen avulla. Säästö on siinä tapauksessa että vanha polttoainekattila vaihdetaan uuteen, polttoaineen kulutuksen erotus ennen ja jälkeen toimenpiten. Jos käytettävä energiamuoto vaihtuu toimenpiteen seurauksena, raportoidaan aikaisempi polttoaineen kulutus säästönä ja lisääntynyt energiankulutus esim. sähkö lisäänyneenä sähkön kulutuksena.</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Polttoainekattila vaihdetaan tehokkaampaan polttaoeinkattilaan </a:t>
              </a:r>
              <a:r>
                <a:rPr lang="fi-FI" sz="1000" b="1" i="0" u="none" strike="noStrike" baseline="0">
                  <a:solidFill>
                    <a:srgbClr val="000000"/>
                  </a:solidFill>
                  <a:latin typeface="Arial"/>
                  <a:cs typeface="Arial"/>
                </a:rPr>
                <a:t>(esimerkki 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14:m>
                <m:oMathPara xmlns:m="http://schemas.openxmlformats.org/officeDocument/2006/math">
                  <m:oMathParaPr>
                    <m:jc m:val="left"/>
                  </m:oMathParaPr>
                  <m:oMath>
                    <m:r>
                      <m:rPr>
                        <m:sty m:val="p"/>
                      </m:rPr>
                      <a:rPr lang="fi-FI" sz="1000" b="0" i="0">
                        <a:effectLst/>
                        <a:latin typeface="Cambria Math" panose="02040503050406030204" pitchFamily="18" charset="0"/>
                        <a:ea typeface="Cambria Math" panose="02040503050406030204" pitchFamily="18" charset="0"/>
                        <a:cs typeface="+mn-cs"/>
                      </a:rPr>
                      <m:t>S</m:t>
                    </m:r>
                    <m:r>
                      <a:rPr lang="fi-FI" sz="1000" b="0" i="0">
                        <a:effectLst/>
                        <a:latin typeface="Cambria Math" panose="02040503050406030204" pitchFamily="18" charset="0"/>
                        <a:ea typeface="Cambria Math" panose="02040503050406030204" pitchFamily="18" charset="0"/>
                        <a:cs typeface="+mn-cs"/>
                      </a:rPr>
                      <m:t>ää</m:t>
                    </m:r>
                    <m:r>
                      <m:rPr>
                        <m:sty m:val="p"/>
                      </m:rPr>
                      <a:rPr lang="fi-FI" sz="1000" b="0" i="0">
                        <a:effectLst/>
                        <a:latin typeface="Cambria Math" panose="02040503050406030204" pitchFamily="18" charset="0"/>
                        <a:ea typeface="Cambria Math" panose="02040503050406030204" pitchFamily="18" charset="0"/>
                        <a:cs typeface="+mn-cs"/>
                      </a:rPr>
                      <m:t>st</m:t>
                    </m:r>
                    <m:r>
                      <a:rPr lang="fi-FI" sz="1000" b="0" i="0">
                        <a:effectLst/>
                        <a:latin typeface="Cambria Math" panose="02040503050406030204" pitchFamily="18" charset="0"/>
                        <a:ea typeface="Cambria Math" panose="02040503050406030204" pitchFamily="18" charset="0"/>
                        <a:cs typeface="+mn-cs"/>
                      </a:rPr>
                      <m:t>ö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effectLst/>
                        <a:latin typeface="Cambria Math" panose="02040503050406030204" pitchFamily="18" charset="0"/>
                        <a:ea typeface="Cambria Math" panose="02040503050406030204" pitchFamily="18" charset="0"/>
                        <a:cs typeface="+mn-cs"/>
                      </a:rPr>
                      <m:t>=</m:t>
                    </m:r>
                  </m:oMath>
                </m:oMathPara>
              </a14:m>
              <a:br>
                <a:rPr lang="fi-FI" sz="1000" b="0" i="0">
                  <a:effectLst/>
                  <a:latin typeface="Cambria Math" panose="02040503050406030204" pitchFamily="18" charset="0"/>
                  <a:ea typeface="Cambria Math" panose="02040503050406030204" pitchFamily="18" charset="0"/>
                  <a:cs typeface="+mn-cs"/>
                </a:rPr>
              </a:br>
              <a14:m>
                <m:oMath xmlns:m="http://schemas.openxmlformats.org/officeDocument/2006/math">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bruttokulutus</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ennen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toimenpidett</m:t>
                  </m:r>
                  <m:r>
                    <a:rPr lang="fi-FI" sz="1000" b="0" i="0">
                      <a:solidFill>
                        <a:schemeClr val="tx1"/>
                      </a:solidFill>
                      <a:effectLst/>
                      <a:latin typeface="Cambria Math" panose="02040503050406030204" pitchFamily="18" charset="0"/>
                      <a:ea typeface="Cambria Math" panose="02040503050406030204" pitchFamily="18" charset="0"/>
                      <a:cs typeface="+mn-cs"/>
                    </a:rPr>
                    <m:t>ä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bruttokulutus</m:t>
                  </m:r>
                </m:oMath>
              </a14:m>
              <a:r>
                <a:rPr lang="fi-FI" sz="1000" b="0" i="0">
                  <a:solidFill>
                    <a:schemeClr val="tx1"/>
                  </a:solidFill>
                  <a:effectLst/>
                  <a:latin typeface="Cambria Math" panose="02040503050406030204" pitchFamily="18" charset="0"/>
                  <a:ea typeface="Cambria Math" panose="02040503050406030204" pitchFamily="18" charset="0"/>
                  <a:cs typeface="+mn-cs"/>
                </a:rPr>
                <a:t> toimenpiteen jälkeen </a:t>
              </a:r>
              <a14:m>
                <m:oMath xmlns:m="http://schemas.openxmlformats.org/officeDocument/2006/math">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oMath>
              </a14:m>
              <a:r>
                <a:rPr lang="fi-FI" sz="1000" b="0" i="0">
                  <a:solidFill>
                    <a:schemeClr val="tx1"/>
                  </a:solidFill>
                  <a:effectLst/>
                  <a:latin typeface="Cambria Math" panose="02040503050406030204" pitchFamily="18" charset="0"/>
                  <a:ea typeface="Cambria Math" panose="02040503050406030204" pitchFamily="18" charset="0"/>
                  <a:cs typeface="+mn-cs"/>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nettokulutus/uuden kattilan vuosihyötysuhde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chemeClr val="tx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rgbClr val="000000"/>
                  </a:solidFill>
                  <a:latin typeface="Arial"/>
                  <a:ea typeface="+mn-ea"/>
                  <a:cs typeface="Arial"/>
                </a:rPr>
                <a:t>Polttoainekattila vaihdetaan sähkökattilaan</a:t>
              </a:r>
              <a:r>
                <a:rPr lang="fi-FI" sz="1000" b="1" i="0" u="none" strike="noStrike" baseline="0">
                  <a:solidFill>
                    <a:srgbClr val="000000"/>
                  </a:solidFill>
                  <a:latin typeface="Arial"/>
                  <a:ea typeface="+mn-ea"/>
                  <a:cs typeface="Arial"/>
                </a:rPr>
                <a:t> (esimerkki 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𝑆ää𝑠𝑡ö (𝑀𝑊ℎ/𝑎)=𝑏𝑟𝑢𝑡𝑡𝑜𝑘𝑢𝑙𝑢𝑡𝑢𝑠 𝑒𝑛𝑛𝑒𝑛 𝑡𝑜𝑖𝑚𝑒𝑛𝑝𝑖𝑑𝑒𝑡𝑡ä (𝑀𝑊ℎ/𝑎) </a:t>
              </a:r>
              <a:r>
                <a:rPr lang="fi-FI" sz="1000" b="0" i="0" baseline="0">
                  <a:effectLst/>
                  <a:latin typeface="Cambria Math" panose="02040503050406030204" pitchFamily="18" charset="0"/>
                  <a:ea typeface="Cambria Math" panose="02040503050406030204" pitchFamily="18" charset="0"/>
                  <a:cs typeface="+mn-cs"/>
                </a:rPr>
                <a:t> ja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baseline="0">
                  <a:effectLst/>
                  <a:latin typeface="Cambria Math" panose="02040503050406030204" pitchFamily="18" charset="0"/>
                  <a:ea typeface="Cambria Math" panose="02040503050406030204" pitchFamily="18" charset="0"/>
                  <a:cs typeface="+mn-cs"/>
                </a:rPr>
                <a:t>Lisääntynyt kulutus (MWh/a) = </a:t>
              </a:r>
              <a:r>
                <a:rPr lang="fi-FI" sz="1000" b="0" i="0">
                  <a:effectLst/>
                  <a:latin typeface="Cambria Math" panose="02040503050406030204" pitchFamily="18" charset="0"/>
                  <a:ea typeface="Cambria Math" panose="02040503050406030204" pitchFamily="18" charset="0"/>
                  <a:cs typeface="+mn-cs"/>
                </a:rPr>
                <a:t>𝑏𝑟𝑢𝑡𝑡𝑜𝑘𝑢𝑙𝑢𝑡𝑢𝑠 toimenpiteen jälkeen (𝑀𝑊ℎ/𝑎),</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nettokulutus/uuden kattilan vuosihyötysuhde </a:t>
              </a:r>
              <a:endParaRPr lang="fi-FI" sz="1000" b="0" i="0">
                <a:solidFill>
                  <a:schemeClr val="tx1"/>
                </a:solidFill>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chemeClr val="tx1"/>
                </a:solidFill>
                <a:effectLst/>
                <a:latin typeface="Cambria Math" panose="02040503050406030204" pitchFamily="18" charset="0"/>
                <a:ea typeface="Cambria Math" panose="02040503050406030204" pitchFamily="18" charset="0"/>
                <a:cs typeface="+mn-cs"/>
              </a:endParaRPr>
            </a:p>
            <a:p>
              <a:pPr algn="l" rtl="0">
                <a:defRPr sz="1000"/>
              </a:pPr>
              <a:endParaRPr lang="fi-FI" sz="1000" b="1" i="0" u="none" strike="noStrike" baseline="0">
                <a:solidFill>
                  <a:srgbClr val="000000"/>
                </a:solidFill>
                <a:latin typeface="Arial"/>
                <a:cs typeface="Arial"/>
              </a:endParaRPr>
            </a:p>
          </xdr:txBody>
        </xdr:sp>
      </mc:Choice>
      <mc:Fallback xmlns="">
        <xdr:sp macro="" textlink="">
          <xdr:nvSpPr>
            <xdr:cNvPr id="2" name="Text Box 30">
              <a:extLst>
                <a:ext uri="{FF2B5EF4-FFF2-40B4-BE49-F238E27FC236}">
                  <a16:creationId xmlns:a16="http://schemas.microsoft.com/office/drawing/2014/main" id="{A26D02A5-F6FE-487D-B94C-0C2C588583B9}"/>
                </a:ext>
              </a:extLst>
            </xdr:cNvPr>
            <xdr:cNvSpPr txBox="1">
              <a:spLocks noChangeArrowheads="1"/>
            </xdr:cNvSpPr>
          </xdr:nvSpPr>
          <xdr:spPr bwMode="auto">
            <a:xfrm>
              <a:off x="609600" y="688108"/>
              <a:ext cx="5867400" cy="4988792"/>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Oma polttoainekäyttöinen lämmön- tai höyryntuotanto korvataan hyötysuhteeltaan paremmalla kattilalla (sisältää sähkökattilat). Toimenpide vähentää polttotekniikkaan liittyviä kattilahäviötä ja polttoaineen kulutus (bruttokulutus) pienenee. </a:t>
              </a:r>
              <a:r>
                <a:rPr lang="fi-FI" sz="1000" b="0" i="0" u="none" strike="noStrike" baseline="0">
                  <a:solidFill>
                    <a:srgbClr val="000000"/>
                  </a:solidFill>
                  <a:latin typeface="Arial"/>
                  <a:ea typeface="+mn-ea"/>
                  <a:cs typeface="Arial"/>
                </a:rPr>
                <a:t>Laskentaesimerkkiä voidaan hyödyntää vain omaan käyttöön tulevaan energiantuotantoon, ei myytäväksi tuotettuun lämpöenergiaan.</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Mitattu nykyisen lämmön- tai höyryntuotantlaitteiston polttoaineen kulutus (bruttokulutus) ennen toimenpidettä tiedetään. Kattilan vaihdossa kohteen energian  loppukulutus (= nettokulutus) ei muutu, mutta häviöit pienenvät. Nettokultus lasketaan alkuperäisen kattilan vuosihyötysuhteen avulla ennen toimenpidettä olevasta bruttokultuksesta. Kattilan vuosihyötysuhde ennen toimenpiteitä on määritetty laskennallisesti tai se voidaan arvioida polttoainekohtaisesti aputaulukon 1 perusteella, mikäli tarkempaa tietoa ei ole saatavilla. </a:t>
              </a:r>
            </a:p>
            <a:p>
              <a:pPr algn="l" rtl="0">
                <a:defRPr sz="1000"/>
              </a:pPr>
              <a:endParaRPr lang="fi-FI" sz="1000" b="0" i="0" u="none" strike="noStrike" baseline="0">
                <a:solidFill>
                  <a:srgbClr val="000000"/>
                </a:solidFill>
                <a:latin typeface="Arial"/>
                <a:ea typeface="+mn-ea"/>
                <a:cs typeface="Arial"/>
              </a:endParaRPr>
            </a:p>
            <a:p>
              <a:pPr algn="l" rtl="0">
                <a:defRPr sz="1000"/>
              </a:pPr>
              <a:r>
                <a:rPr lang="fi-FI" sz="1000" b="0" i="0" u="none" strike="noStrike" baseline="0">
                  <a:solidFill>
                    <a:srgbClr val="000000"/>
                  </a:solidFill>
                  <a:latin typeface="Arial"/>
                  <a:cs typeface="Arial"/>
                </a:rPr>
                <a:t>Polttoaineen/sähkön kulutus toimenpiteen jälkeen lasketaan nettokulutuksen ja toimenpiteen seurauksena parantuvan uuden kattilan vuosihyötysuhteen avulla. Säästö on siinä tapauksessa että vanha polttoainekattila vaihdetaan uuteen, polttoaineen kulutuksen erotus ennen ja jälkeen toimenpiten. Jos käytettävä energiamuoto vaihtuu toimenpiteen seurauksena, raportoidaan aikaisempi polttoaineen kulutus säästönä ja lisääntynyt energiankulutus esim. sähkö lisäänyneenä sähkön kulutuksena.</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Polttoainekattila vaihdetaan tehokkaampaan polttaoeinkattilaan </a:t>
              </a:r>
              <a:r>
                <a:rPr lang="fi-FI" sz="1000" b="1" i="0" u="none" strike="noStrike" baseline="0">
                  <a:solidFill>
                    <a:srgbClr val="000000"/>
                  </a:solidFill>
                  <a:latin typeface="Arial"/>
                  <a:cs typeface="Arial"/>
                </a:rPr>
                <a:t>(esimerkki 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Säästö (MWh/a)=</a:t>
              </a:r>
              <a:br>
                <a:rPr lang="fi-FI" sz="1000" b="0" i="0">
                  <a:effectLst/>
                  <a:latin typeface="Cambria Math" panose="02040503050406030204" pitchFamily="18" charset="0"/>
                  <a:ea typeface="Cambria Math" panose="02040503050406030204" pitchFamily="18" charset="0"/>
                  <a:cs typeface="+mn-cs"/>
                </a:rPr>
              </a:br>
              <a:r>
                <a:rPr lang="fi-FI" sz="1000" b="0" i="0">
                  <a:solidFill>
                    <a:schemeClr val="tx1"/>
                  </a:solidFill>
                  <a:effectLst/>
                  <a:latin typeface="Cambria Math" panose="02040503050406030204" pitchFamily="18" charset="0"/>
                  <a:ea typeface="Cambria Math" panose="02040503050406030204" pitchFamily="18" charset="0"/>
                  <a:cs typeface="+mn-cs"/>
                </a:rPr>
                <a:t>bruttokulutus ennen toimenpidettä </a:t>
              </a:r>
              <a:r>
                <a:rPr lang="fi-FI" sz="1000" b="0" i="0">
                  <a:effectLst/>
                  <a:latin typeface="Cambria Math" panose="02040503050406030204" pitchFamily="18" charset="0"/>
                  <a:ea typeface="Cambria Math" panose="02040503050406030204" pitchFamily="18" charset="0"/>
                  <a:cs typeface="+mn-cs"/>
                </a:rPr>
                <a:t>(MWh/a)</a:t>
              </a:r>
              <a:r>
                <a:rPr lang="fi-FI" sz="1000" b="0" i="0">
                  <a:solidFill>
                    <a:schemeClr val="tx1"/>
                  </a:solidFill>
                  <a:effectLst/>
                  <a:latin typeface="Cambria Math" panose="02040503050406030204" pitchFamily="18" charset="0"/>
                  <a:ea typeface="Cambria Math" panose="02040503050406030204" pitchFamily="18" charset="0"/>
                  <a:cs typeface="+mn-cs"/>
                </a:rPr>
                <a:t>  −bruttokulutus toimenpiteen jälkeen </a:t>
              </a:r>
              <a:r>
                <a:rPr lang="fi-FI" sz="1000" b="0" i="0">
                  <a:effectLst/>
                  <a:latin typeface="Cambria Math" panose="02040503050406030204" pitchFamily="18" charset="0"/>
                  <a:ea typeface="Cambria Math" panose="02040503050406030204" pitchFamily="18" charset="0"/>
                  <a:cs typeface="+mn-cs"/>
                </a:rPr>
                <a:t>(MWh/a)</a:t>
              </a:r>
              <a:r>
                <a:rPr lang="fi-FI" sz="1000" b="0" i="0">
                  <a:solidFill>
                    <a:schemeClr val="tx1"/>
                  </a:solidFill>
                  <a:effectLst/>
                  <a:latin typeface="Cambria Math" panose="02040503050406030204" pitchFamily="18" charset="0"/>
                  <a:ea typeface="Cambria Math" panose="02040503050406030204" pitchFamily="18" charset="0"/>
                  <a:cs typeface="+mn-cs"/>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nettokulutus/uuden kattilan vuosihyötysuhde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chemeClr val="tx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rgbClr val="000000"/>
                  </a:solidFill>
                  <a:latin typeface="Arial"/>
                  <a:ea typeface="+mn-ea"/>
                  <a:cs typeface="Arial"/>
                </a:rPr>
                <a:t>Polttoainekattila vaihdetaan sähkökattilaan</a:t>
              </a:r>
              <a:r>
                <a:rPr lang="fi-FI" sz="1000" b="1" i="0" u="none" strike="noStrike" baseline="0">
                  <a:solidFill>
                    <a:srgbClr val="000000"/>
                  </a:solidFill>
                  <a:latin typeface="Arial"/>
                  <a:ea typeface="+mn-ea"/>
                  <a:cs typeface="Arial"/>
                </a:rPr>
                <a:t> (esimerkki 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𝑆ää𝑠𝑡ö (𝑀𝑊ℎ/𝑎)=𝑏𝑟𝑢𝑡𝑡𝑜𝑘𝑢𝑙𝑢𝑡𝑢𝑠 𝑒𝑛𝑛𝑒𝑛 𝑡𝑜𝑖𝑚𝑒𝑛𝑝𝑖𝑑𝑒𝑡𝑡ä (𝑀𝑊ℎ/𝑎) </a:t>
              </a:r>
              <a:r>
                <a:rPr lang="fi-FI" sz="1000" b="0" i="0" baseline="0">
                  <a:effectLst/>
                  <a:latin typeface="Cambria Math" panose="02040503050406030204" pitchFamily="18" charset="0"/>
                  <a:ea typeface="Cambria Math" panose="02040503050406030204" pitchFamily="18" charset="0"/>
                  <a:cs typeface="+mn-cs"/>
                </a:rPr>
                <a:t> ja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baseline="0">
                  <a:effectLst/>
                  <a:latin typeface="Cambria Math" panose="02040503050406030204" pitchFamily="18" charset="0"/>
                  <a:ea typeface="Cambria Math" panose="02040503050406030204" pitchFamily="18" charset="0"/>
                  <a:cs typeface="+mn-cs"/>
                </a:rPr>
                <a:t>Lisääntynyt kulutus (MWh/a) = </a:t>
              </a:r>
              <a:r>
                <a:rPr lang="fi-FI" sz="1000" b="0" i="0">
                  <a:effectLst/>
                  <a:latin typeface="Cambria Math" panose="02040503050406030204" pitchFamily="18" charset="0"/>
                  <a:ea typeface="Cambria Math" panose="02040503050406030204" pitchFamily="18" charset="0"/>
                  <a:cs typeface="+mn-cs"/>
                </a:rPr>
                <a:t>𝑏𝑟𝑢𝑡𝑡𝑜𝑘𝑢𝑙𝑢𝑡𝑢𝑠 toimenpiteen jälkeen (𝑀𝑊ℎ/𝑎),</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missä bruttokulutus toimenpiteen jälkeen = nettokulutus/uuden kattilan vuosihyötysuhde </a:t>
              </a:r>
              <a:endParaRPr lang="fi-FI" sz="1000" b="0" i="0">
                <a:solidFill>
                  <a:schemeClr val="tx1"/>
                </a:solidFill>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chemeClr val="tx1"/>
                </a:solidFill>
                <a:effectLst/>
                <a:latin typeface="Cambria Math" panose="02040503050406030204" pitchFamily="18" charset="0"/>
                <a:ea typeface="Cambria Math" panose="02040503050406030204" pitchFamily="18" charset="0"/>
                <a:cs typeface="+mn-cs"/>
              </a:endParaRPr>
            </a:p>
            <a:p>
              <a:pPr algn="l" rtl="0">
                <a:defRPr sz="1000"/>
              </a:pPr>
              <a:endParaRPr lang="fi-FI" sz="1000" b="1" i="0" u="none" strike="noStrike" baseline="0">
                <a:solidFill>
                  <a:srgbClr val="000000"/>
                </a:solidFill>
                <a:latin typeface="Arial"/>
                <a:cs typeface="Arial"/>
              </a:endParaRP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619124</xdr:colOff>
      <xdr:row>4</xdr:row>
      <xdr:rowOff>7620</xdr:rowOff>
    </xdr:from>
    <xdr:to>
      <xdr:col>8</xdr:col>
      <xdr:colOff>314325</xdr:colOff>
      <xdr:row>36</xdr:row>
      <xdr:rowOff>95250</xdr:rowOff>
    </xdr:to>
    <mc:AlternateContent xmlns:mc="http://schemas.openxmlformats.org/markup-compatibility/2006" xmlns:a14="http://schemas.microsoft.com/office/drawing/2010/main">
      <mc:Choice Requires="a14">
        <xdr:sp macro="" textlink="">
          <xdr:nvSpPr>
            <xdr:cNvPr id="62" name="Text Box 27">
              <a:extLst>
                <a:ext uri="{FF2B5EF4-FFF2-40B4-BE49-F238E27FC236}">
                  <a16:creationId xmlns:a16="http://schemas.microsoft.com/office/drawing/2014/main" id="{1897CCAC-3E79-454C-A4B9-A5076B0994B9}"/>
                </a:ext>
              </a:extLst>
            </xdr:cNvPr>
            <xdr:cNvSpPr txBox="1">
              <a:spLocks noChangeArrowheads="1"/>
            </xdr:cNvSpPr>
          </xdr:nvSpPr>
          <xdr:spPr bwMode="auto">
            <a:xfrm>
              <a:off x="619124" y="683895"/>
              <a:ext cx="6734176" cy="5269230"/>
            </a:xfrm>
            <a:prstGeom prst="rect">
              <a:avLst/>
            </a:prstGeom>
            <a:noFill/>
            <a:ln w="9525">
              <a:noFill/>
              <a:miter lim="800000"/>
              <a:headEnd/>
              <a:tailEnd/>
            </a:ln>
          </xdr:spPr>
          <xdr:txBody>
            <a:bodyPr vertOverflow="clip" wrap="square" lIns="36576" tIns="32004" rIns="0" bIns="0" anchor="t" upright="1"/>
            <a:lstStyle/>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Toimenpiteessä siirrytään olemassa olevasta lämmitysmuodosta kokonaan tai osittain lämpöpumppuun.</a:t>
              </a:r>
              <a:endParaRPr lang="fi-FI" sz="1000" b="0" i="0" u="none" strike="noStrike" baseline="0">
                <a:solidFill>
                  <a:srgbClr val="FF0000"/>
                </a:solidFill>
                <a:latin typeface="Arial" panose="020B0604020202020204" pitchFamily="34" charset="0"/>
                <a:cs typeface="Arial" panose="020B0604020202020204" pitchFamily="34" charset="0"/>
              </a:endParaRPr>
            </a:p>
            <a:p>
              <a:pPr algn="l" rtl="0">
                <a:lnSpc>
                  <a:spcPts val="1000"/>
                </a:lnSpc>
                <a:defRPr sz="1000"/>
              </a:pPr>
              <a:endParaRPr lang="fi-FI" sz="1000" b="0" i="0" u="none" strike="noStrike" baseline="0">
                <a:solidFill>
                  <a:srgbClr val="FF0000"/>
                </a:solidFill>
                <a:latin typeface="Arial" panose="020B0604020202020204" pitchFamily="34" charset="0"/>
                <a:ea typeface="+mn-ea"/>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ea typeface="+mn-ea"/>
                  <a:cs typeface="Arial" panose="020B0604020202020204" pitchFamily="34" charset="0"/>
                </a:rPr>
                <a:t>Vaikka alue-/</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kaukolämmityksestä maalämpöön </a:t>
              </a:r>
              <a:r>
                <a:rPr lang="fi-FI" sz="1000" b="0" i="0" baseline="0">
                  <a:solidFill>
                    <a:sysClr val="windowText" lastClr="000000"/>
                  </a:solidFill>
                  <a:effectLst/>
                  <a:latin typeface="Arial" panose="020B0604020202020204" pitchFamily="34" charset="0"/>
                  <a:ea typeface="+mn-ea"/>
                  <a:cs typeface="Arial" panose="020B0604020202020204" pitchFamily="34" charset="0"/>
                </a:rPr>
                <a:t>siirtymisestä</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 on energiatehokkuussopimuskaudella 2026-2035 mahdollista laskea kiinteistökohtaista raportoitavissa olevaa säästöä, ei se ensisijaisena energiatehokkuustoimenpiteenä ole suositeltavaa eikä lähtökohtaisesti toivottavaa mm. hukkalämpöjen hyödyntämisen ja koko energiajärjestelmän toimivuuden ja kehittämisen kannalta.</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Kun lämmöntuotannossa siirrytään kokonaan lämpöpumppujärjestelmään, säästö </a:t>
              </a:r>
              <a:r>
                <a:rPr lang="fi-FI" sz="1000" b="0" i="0" u="none" strike="noStrike" baseline="0">
                  <a:solidFill>
                    <a:srgbClr val="000000"/>
                  </a:solidFill>
                  <a:latin typeface="Arial" panose="020B0604020202020204" pitchFamily="34" charset="0"/>
                  <a:ea typeface="+mn-ea"/>
                  <a:cs typeface="Arial" panose="020B0604020202020204" pitchFamily="34" charset="0"/>
                </a:rPr>
                <a:t>on </a:t>
              </a:r>
              <a:r>
                <a:rPr lang="fi-FI" sz="1000" b="0" i="0" u="none" strike="noStrike" baseline="0">
                  <a:solidFill>
                    <a:srgbClr val="000000"/>
                  </a:solidFill>
                  <a:latin typeface="Arial" panose="020B0604020202020204" pitchFamily="34" charset="0"/>
                  <a:cs typeface="Arial" panose="020B0604020202020204" pitchFamily="34" charset="0"/>
                </a:rPr>
                <a:t>alkuperäinen kulutus (bruttokulutus) ja lämpöpumpun sähkönkulutus raportoidaan kulutuksen kasvuna.</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Mikäli lämpöpumpulla ei korvata kokonaan olemassa olevaa lämmöntuotantotapaa, vaan lämpöpumpun lämmöntuotto korvaa vain osan aiemmasta lämmöntuotannosta, säästö on lisättävän lämpöpumpun lämmöntuottoa vastaavan olemassa olevan lämmityksen bruttokulus. Lämpöpumpun lämmöntuottoa </a:t>
              </a:r>
              <a:r>
                <a:rPr lang="fi-FI" sz="1000" b="0" i="0" u="none" strike="noStrike" baseline="0">
                  <a:solidFill>
                    <a:sysClr val="windowText" lastClr="000000"/>
                  </a:solidFill>
                  <a:latin typeface="Arial" panose="020B0604020202020204" pitchFamily="34" charset="0"/>
                  <a:cs typeface="Arial" panose="020B0604020202020204" pitchFamily="34" charset="0"/>
                </a:rPr>
                <a:t>vastaava sähkön kulutus raportoidaan kulutuksen kasvuna</a:t>
              </a:r>
              <a:r>
                <a:rPr lang="fi-FI" sz="1000" b="0" i="0" u="none" strike="noStrike" baseline="0">
                  <a:solidFill>
                    <a:srgbClr val="000000"/>
                  </a:solidFill>
                  <a:latin typeface="Arial" panose="020B0604020202020204" pitchFamily="34" charset="0"/>
                  <a:cs typeface="Arial" panose="020B0604020202020204" pitchFamily="34" charset="0"/>
                </a:rPr>
                <a:t>.</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Ellei vanhasta kattilasta ole mitattua vuosihyötysuhdetta, laskennassa käytetään lähtökohtaisesti aputaulukosta 1 saatavia eri lämmöntuotantomuotojen vuosihyötysuhteita. L</a:t>
              </a:r>
              <a:r>
                <a:rPr lang="fi-FI" sz="1000" b="0" i="0" baseline="0">
                  <a:effectLst/>
                  <a:latin typeface="Arial" panose="020B0604020202020204" pitchFamily="34" charset="0"/>
                  <a:ea typeface="+mn-ea"/>
                  <a:cs typeface="Arial" panose="020B0604020202020204" pitchFamily="34" charset="0"/>
                </a:rPr>
                <a:t>ämpöpumpun kausihyötysuhteena (SCOP) l</a:t>
              </a:r>
              <a:r>
                <a:rPr lang="fi-FI" sz="1000" b="0" i="0" u="none" strike="noStrike" baseline="0">
                  <a:solidFill>
                    <a:srgbClr val="000000"/>
                  </a:solidFill>
                  <a:latin typeface="Arial" panose="020B0604020202020204" pitchFamily="34" charset="0"/>
                  <a:cs typeface="Arial" panose="020B0604020202020204" pitchFamily="34" charset="0"/>
                </a:rPr>
                <a:t>askennassa käytetään aputaulukosta 3 saatavia eri lämpöpumpputyyppien kausihyötysuhteita ellei kohteen todellista tapauskohtaista kausihyötysuhdetta ole käytössä.</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a:t>
              </a:r>
              <a:endParaRPr lang="fi-FI" sz="1000">
                <a:effectLst/>
                <a:latin typeface="Arial" panose="020B0604020202020204" pitchFamily="34" charset="0"/>
                <a:cs typeface="Arial" panose="020B0604020202020204" pitchFamily="34" charset="0"/>
              </a:endParaRPr>
            </a:p>
            <a:p>
              <a:pPr rtl="0" eaLnBrk="1" fontAlgn="auto" latinLnBrk="0" hangingPunct="1"/>
              <a:endParaRPr lang="fi-FI" sz="1000" b="0" i="0">
                <a:effectLst/>
                <a:latin typeface="Arial" panose="020B0604020202020204" pitchFamily="34" charset="0"/>
                <a:ea typeface="+mn-ea"/>
                <a:cs typeface="Arial" panose="020B0604020202020204" pitchFamily="34" charset="0"/>
              </a:endParaRPr>
            </a:p>
            <a:p>
              <a:pPr rtl="0" eaLnBrk="1" fontAlgn="auto" latinLnBrk="0" hangingPunct="1"/>
              <a:r>
                <a:rPr lang="fi-FI" sz="1000" b="0" i="0">
                  <a:effectLst/>
                  <a:latin typeface="Arial" panose="020B0604020202020204" pitchFamily="34" charset="0"/>
                  <a:ea typeface="+mn-ea"/>
                  <a:cs typeface="Arial" panose="020B0604020202020204" pitchFamily="34" charset="0"/>
                </a:rPr>
                <a:t>Siirtyminen olemassa olevasta lämmitysmuodosta lämpöpumppuun päälämmitysmuotona (</a:t>
              </a:r>
              <a:r>
                <a:rPr lang="fi-FI" sz="1000" b="1" i="0">
                  <a:effectLst/>
                  <a:latin typeface="Arial" panose="020B0604020202020204" pitchFamily="34" charset="0"/>
                  <a:ea typeface="+mn-ea"/>
                  <a:cs typeface="Arial" panose="020B0604020202020204" pitchFamily="34" charset="0"/>
                </a:rPr>
                <a:t>Esimerkki 1</a:t>
              </a:r>
              <a:r>
                <a:rPr lang="fi-FI" sz="1000" b="0" i="0">
                  <a:effectLst/>
                  <a:latin typeface="Arial" panose="020B0604020202020204" pitchFamily="34" charset="0"/>
                  <a:ea typeface="+mn-ea"/>
                  <a:cs typeface="Arial" panose="020B0604020202020204" pitchFamily="34" charset="0"/>
                </a:rPr>
                <a:t>)</a:t>
              </a:r>
            </a:p>
            <a:p>
              <a:pPr rtl="0" eaLnBrk="1" fontAlgn="auto" latinLnBrk="0" hangingPunct="1"/>
              <a:endParaRPr lang="fi-FI" sz="1000" b="0" i="1">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14:m>
                <m:oMathPara xmlns:m="http://schemas.openxmlformats.org/officeDocument/2006/math">
                  <m:oMathParaPr>
                    <m:jc m:val="left"/>
                  </m:oMathParaPr>
                  <m:oMath>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m:t>
                    </m:r>
                    <m:r>
                      <a:rPr lang="fi-FI" sz="1000" b="0" i="0">
                        <a:solidFill>
                          <a:schemeClr val="tx1"/>
                        </a:solidFill>
                        <a:effectLst/>
                        <a:latin typeface="Cambria Math" panose="02040503050406030204" pitchFamily="18" charset="0"/>
                        <a:ea typeface="Cambria Math" panose="02040503050406030204" pitchFamily="18" charset="0"/>
                        <a:cs typeface="+mn-cs"/>
                      </a:rPr>
                      <m:t>ää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st</m:t>
                    </m:r>
                    <m:r>
                      <a:rPr lang="fi-FI" sz="1000" b="0" i="0">
                        <a:solidFill>
                          <a:schemeClr val="tx1"/>
                        </a:solidFill>
                        <a:effectLst/>
                        <a:latin typeface="Cambria Math" panose="02040503050406030204" pitchFamily="18" charset="0"/>
                        <a:ea typeface="Cambria Math" panose="02040503050406030204" pitchFamily="18" charset="0"/>
                        <a:cs typeface="+mn-cs"/>
                      </a:rPr>
                      <m:t>ö </m:t>
                    </m:r>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bruttokulutus</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ennen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toimenpidett</m:t>
                    </m:r>
                    <m:r>
                      <a:rPr lang="fi-FI" sz="1000" b="0" i="0">
                        <a:solidFill>
                          <a:schemeClr val="tx1"/>
                        </a:solidFill>
                        <a:effectLst/>
                        <a:latin typeface="Cambria Math" panose="02040503050406030204" pitchFamily="18" charset="0"/>
                        <a:ea typeface="Cambria Math" panose="02040503050406030204" pitchFamily="18" charset="0"/>
                        <a:cs typeface="+mn-cs"/>
                      </a:rPr>
                      <m:t>ä </m:t>
                    </m:r>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r>
                      <a:rPr lang="fi-FI" sz="1000" b="0" i="0">
                        <a:solidFill>
                          <a:schemeClr val="tx1"/>
                        </a:solidFill>
                        <a:effectLst/>
                        <a:latin typeface="Cambria Math" panose="02040503050406030204" pitchFamily="18" charset="0"/>
                        <a:ea typeface="Cambria Math" panose="02040503050406030204" pitchFamily="18" charset="0"/>
                        <a:cs typeface="+mn-cs"/>
                      </a:rPr>
                      <m:t> </m:t>
                    </m:r>
                  </m:oMath>
                </m:oMathPara>
              </a14:m>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Energiankulutuksen kasvu (MWh/a) = </a:t>
              </a:r>
              <a14:m>
                <m:oMath xmlns:m="http://schemas.openxmlformats.org/officeDocument/2006/math">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l</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mp</m:t>
                  </m:r>
                  <m:r>
                    <a:rPr lang="fi-FI" sz="1000" b="0" i="0">
                      <a:solidFill>
                        <a:schemeClr val="tx1"/>
                      </a:solidFill>
                      <a:effectLst/>
                      <a:latin typeface="Cambria Math" panose="02040503050406030204" pitchFamily="18" charset="0"/>
                      <a:ea typeface="Cambria Math" panose="02040503050406030204" pitchFamily="18" charset="0"/>
                      <a:cs typeface="+mn-cs"/>
                    </a:rPr>
                    <m:t>ö</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pumpun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hk</m:t>
                  </m:r>
                  <m:r>
                    <a:rPr lang="fi-FI" sz="1000" b="0" i="0">
                      <a:solidFill>
                        <a:schemeClr val="tx1"/>
                      </a:solidFill>
                      <a:effectLst/>
                      <a:latin typeface="Cambria Math" panose="02040503050406030204" pitchFamily="18" charset="0"/>
                      <a:ea typeface="Cambria Math" panose="02040503050406030204" pitchFamily="18" charset="0"/>
                      <a:cs typeface="+mn-cs"/>
                    </a:rPr>
                    <m:t>ö</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nkulutus</m:t>
                  </m:r>
                </m:oMath>
              </a14:m>
              <a:r>
                <a:rPr lang="fi-FI" sz="1000" b="0" i="0">
                  <a:solidFill>
                    <a:schemeClr val="tx1"/>
                  </a:solidFill>
                  <a:effectLst/>
                  <a:latin typeface="Cambria Math" panose="02040503050406030204" pitchFamily="18" charset="0"/>
                  <a:ea typeface="Cambria Math" panose="02040503050406030204" pitchFamily="18" charset="0"/>
                  <a:cs typeface="+mn-cs"/>
                </a:rPr>
                <a:t> </a:t>
              </a:r>
              <a14:m>
                <m:oMath xmlns:m="http://schemas.openxmlformats.org/officeDocument/2006/math">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oMath>
              </a14:m>
              <a:r>
                <a:rPr lang="fi-FI" sz="1000" b="0" i="0">
                  <a:solidFill>
                    <a:schemeClr val="tx1"/>
                  </a:solidFill>
                  <a:effectLst/>
                  <a:latin typeface="Cambria Math" panose="02040503050406030204" pitchFamily="18" charset="0"/>
                  <a:ea typeface="Cambria Math" panose="02040503050406030204" pitchFamily="18" charset="0"/>
                  <a:cs typeface="+mn-cs"/>
                </a:rPr>
                <a:t>, missä </a:t>
              </a: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lämpöpumpun sähkönkulutus </a:t>
              </a:r>
              <a14:m>
                <m:oMath xmlns:m="http://schemas.openxmlformats.org/officeDocument/2006/math">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oMath>
              </a14:m>
              <a:r>
                <a:rPr lang="fi-FI" sz="1000" b="0" i="0">
                  <a:solidFill>
                    <a:schemeClr val="tx1"/>
                  </a:solidFill>
                  <a:effectLst/>
                  <a:latin typeface="Cambria Math" panose="02040503050406030204" pitchFamily="18" charset="0"/>
                  <a:ea typeface="Cambria Math" panose="02040503050406030204" pitchFamily="18" charset="0"/>
                  <a:cs typeface="+mn-cs"/>
                </a:rPr>
                <a:t> = nettokulutus/lämpöpumpun kausihyötysuhde (SCOP)</a:t>
              </a:r>
            </a:p>
            <a:p>
              <a:pPr rtl="0" eaLnBrk="1" fontAlgn="auto" latinLnBrk="0" hangingPunct="1"/>
              <a:endParaRPr lang="fi-FI" sz="1000" b="0" i="0">
                <a:effectLst/>
                <a:latin typeface="Arial" panose="020B0604020202020204" pitchFamily="34" charset="0"/>
                <a:ea typeface="+mn-ea"/>
                <a:cs typeface="Arial" panose="020B0604020202020204" pitchFamily="34" charset="0"/>
              </a:endParaRPr>
            </a:p>
            <a:p>
              <a:pPr rtl="0" eaLnBrk="1" fontAlgn="auto" latinLnBrk="0" hangingPunct="1"/>
              <a:r>
                <a:rPr lang="fi-FI" sz="1000" b="0" i="0">
                  <a:effectLst/>
                  <a:latin typeface="Arial" panose="020B0604020202020204" pitchFamily="34" charset="0"/>
                  <a:ea typeface="+mn-ea"/>
                  <a:cs typeface="Arial" panose="020B0604020202020204" pitchFamily="34" charset="0"/>
                </a:rPr>
                <a:t>Lämpöpumpun lisääminen olemassa olevan lämmitysjärjestelmän rinnalle (</a:t>
              </a:r>
              <a:r>
                <a:rPr lang="fi-FI" sz="1000" b="1" i="0">
                  <a:effectLst/>
                  <a:latin typeface="Arial" panose="020B0604020202020204" pitchFamily="34" charset="0"/>
                  <a:ea typeface="+mn-ea"/>
                  <a:cs typeface="Arial" panose="020B0604020202020204" pitchFamily="34" charset="0"/>
                </a:rPr>
                <a:t>Esimerkki 2</a:t>
              </a:r>
              <a:r>
                <a:rPr lang="fi-FI" sz="1000" b="0" i="0">
                  <a:effectLst/>
                  <a:latin typeface="Arial" panose="020B0604020202020204" pitchFamily="34" charset="0"/>
                  <a:ea typeface="+mn-ea"/>
                  <a:cs typeface="Arial" panose="020B0604020202020204" pitchFamily="34" charset="0"/>
                </a:rPr>
                <a:t>)</a:t>
              </a:r>
            </a:p>
            <a:p>
              <a:pPr rtl="0" eaLnBrk="1" fontAlgn="auto" latinLnBrk="0" hangingPunct="1"/>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14:m>
                <m:oMathPara xmlns:m="http://schemas.openxmlformats.org/officeDocument/2006/math">
                  <m:oMathParaPr>
                    <m:jc m:val="left"/>
                  </m:oMathParaPr>
                  <m:oMath>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m:t>
                    </m:r>
                    <m:r>
                      <a:rPr lang="fi-FI" sz="1000" b="0" i="0">
                        <a:solidFill>
                          <a:schemeClr val="tx1"/>
                        </a:solidFill>
                        <a:effectLst/>
                        <a:latin typeface="Cambria Math" panose="02040503050406030204" pitchFamily="18" charset="0"/>
                        <a:ea typeface="Cambria Math" panose="02040503050406030204" pitchFamily="18" charset="0"/>
                        <a:cs typeface="+mn-cs"/>
                      </a:rPr>
                      <m:t>ää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st</m:t>
                    </m:r>
                    <m:r>
                      <a:rPr lang="fi-FI" sz="1000" b="0" i="0">
                        <a:solidFill>
                          <a:schemeClr val="tx1"/>
                        </a:solidFill>
                        <a:effectLst/>
                        <a:latin typeface="Cambria Math" panose="02040503050406030204" pitchFamily="18" charset="0"/>
                        <a:ea typeface="Cambria Math" panose="02040503050406030204" pitchFamily="18" charset="0"/>
                        <a:cs typeface="+mn-cs"/>
                      </a:rPr>
                      <m:t>ö </m:t>
                    </m:r>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l</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mp</m:t>
                    </m:r>
                    <m:r>
                      <a:rPr lang="fi-FI" sz="1000" b="0" i="0">
                        <a:solidFill>
                          <a:schemeClr val="tx1"/>
                        </a:solidFill>
                        <a:effectLst/>
                        <a:latin typeface="Cambria Math" panose="02040503050406030204" pitchFamily="18" charset="0"/>
                        <a:ea typeface="Cambria Math" panose="02040503050406030204" pitchFamily="18" charset="0"/>
                        <a:cs typeface="+mn-cs"/>
                      </a:rPr>
                      <m:t>ö</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pumpun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tuottoa</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vastaava</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olemassa</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olevan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l</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mmitysj</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rjestelm</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bruttokulutus</m:t>
                    </m:r>
                    <m:r>
                      <a:rPr lang="fi-FI" sz="1000" b="0" i="0">
                        <a:solidFill>
                          <a:schemeClr val="tx1"/>
                        </a:solidFill>
                        <a:effectLst/>
                        <a:latin typeface="Cambria Math" panose="02040503050406030204" pitchFamily="18" charset="0"/>
                        <a:ea typeface="Cambria Math" panose="02040503050406030204" pitchFamily="18" charset="0"/>
                        <a:cs typeface="+mn-cs"/>
                      </a:rPr>
                      <m:t> </m:t>
                    </m:r>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oMath>
                </m:oMathPara>
              </a14:m>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14:m>
                <m:oMath xmlns:m="http://schemas.openxmlformats.org/officeDocument/2006/math">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Lis</m:t>
                  </m:r>
                  <m:r>
                    <a:rPr lang="fi-FI" sz="1000" b="0" i="0">
                      <a:solidFill>
                        <a:schemeClr val="tx1"/>
                      </a:solidFill>
                      <a:effectLst/>
                      <a:latin typeface="Cambria Math" panose="02040503050406030204" pitchFamily="18" charset="0"/>
                      <a:ea typeface="Cambria Math" panose="02040503050406030204" pitchFamily="18" charset="0"/>
                      <a:cs typeface="+mn-cs"/>
                    </a:rPr>
                    <m:t>ää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ntynyt</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kulutus</m:t>
                  </m:r>
                  <m:r>
                    <a:rPr lang="fi-FI" sz="1000" b="0" i="0">
                      <a:solidFill>
                        <a:schemeClr val="tx1"/>
                      </a:solidFill>
                      <a:effectLst/>
                      <a:latin typeface="Cambria Math" panose="02040503050406030204" pitchFamily="18" charset="0"/>
                      <a:ea typeface="Cambria Math" panose="02040503050406030204" pitchFamily="18" charset="0"/>
                      <a:cs typeface="+mn-cs"/>
                    </a:rPr>
                    <m:t>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l</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mp</m:t>
                  </m:r>
                  <m:r>
                    <a:rPr lang="fi-FI" sz="1000" b="0" i="0">
                      <a:solidFill>
                        <a:schemeClr val="tx1"/>
                      </a:solidFill>
                      <a:effectLst/>
                      <a:latin typeface="Cambria Math" panose="02040503050406030204" pitchFamily="18" charset="0"/>
                      <a:ea typeface="Cambria Math" panose="02040503050406030204" pitchFamily="18" charset="0"/>
                      <a:cs typeface="+mn-cs"/>
                    </a:rPr>
                    <m:t>ö</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pumpun</m:t>
                  </m:r>
                  <m:r>
                    <a:rPr lang="fi-FI" sz="1000" b="0" i="0">
                      <a:solidFill>
                        <a:schemeClr val="tx1"/>
                      </a:solidFill>
                      <a:effectLst/>
                      <a:latin typeface="Cambria Math" panose="02040503050406030204" pitchFamily="18" charset="0"/>
                      <a:ea typeface="Cambria Math" panose="02040503050406030204" pitchFamily="18" charset="0"/>
                      <a:cs typeface="+mn-cs"/>
                    </a:rPr>
                    <m:t> </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s</m:t>
                  </m:r>
                  <m:r>
                    <a:rPr lang="fi-FI" sz="1000" b="0" i="0">
                      <a:solidFill>
                        <a:schemeClr val="tx1"/>
                      </a:solidFill>
                      <a:effectLst/>
                      <a:latin typeface="Cambria Math" panose="02040503050406030204" pitchFamily="18" charset="0"/>
                      <a:ea typeface="Cambria Math" panose="02040503050406030204" pitchFamily="18" charset="0"/>
                      <a:cs typeface="+mn-cs"/>
                    </a:rPr>
                    <m:t>ä</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hk</m:t>
                  </m:r>
                  <m:r>
                    <a:rPr lang="fi-FI" sz="1000" b="0" i="0">
                      <a:solidFill>
                        <a:schemeClr val="tx1"/>
                      </a:solidFill>
                      <a:effectLst/>
                      <a:latin typeface="Cambria Math" panose="02040503050406030204" pitchFamily="18" charset="0"/>
                      <a:ea typeface="Cambria Math" panose="02040503050406030204" pitchFamily="18" charset="0"/>
                      <a:cs typeface="+mn-cs"/>
                    </a:rPr>
                    <m:t>ö</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nkulutus</m:t>
                  </m:r>
                  <m:r>
                    <a:rPr lang="fi-FI" sz="1000" b="0" i="0">
                      <a:solidFill>
                        <a:schemeClr val="tx1"/>
                      </a:solidFill>
                      <a:effectLst/>
                      <a:latin typeface="Cambria Math" panose="02040503050406030204" pitchFamily="18" charset="0"/>
                      <a:ea typeface="Cambria Math" panose="02040503050406030204" pitchFamily="18" charset="0"/>
                      <a:cs typeface="+mn-cs"/>
                    </a:rPr>
                    <m:t> </m:t>
                  </m:r>
                  <m:d>
                    <m:dPr>
                      <m:ctrlPr>
                        <a:rPr lang="fi-FI" sz="1000" b="0" i="0">
                          <a:solidFill>
                            <a:schemeClr val="tx1"/>
                          </a:solidFill>
                          <a:effectLst/>
                          <a:latin typeface="Cambria Math" panose="02040503050406030204" pitchFamily="18" charset="0"/>
                          <a:ea typeface="Cambria Math" panose="02040503050406030204" pitchFamily="18" charset="0"/>
                          <a:cs typeface="+mn-cs"/>
                        </a:rPr>
                      </m:ctrlPr>
                    </m:dPr>
                    <m:e>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MWh</m:t>
                      </m:r>
                      <m:r>
                        <a:rPr lang="fi-FI" sz="1000" b="0" i="0">
                          <a:solidFill>
                            <a:schemeClr val="tx1"/>
                          </a:solidFill>
                          <a:effectLst/>
                          <a:latin typeface="Cambria Math" panose="02040503050406030204" pitchFamily="18" charset="0"/>
                          <a:ea typeface="Cambria Math" panose="02040503050406030204" pitchFamily="18" charset="0"/>
                          <a:cs typeface="+mn-cs"/>
                        </a:rPr>
                        <m:t>/</m:t>
                      </m:r>
                      <m:r>
                        <m:rPr>
                          <m:sty m:val="p"/>
                        </m:rPr>
                        <a:rPr lang="fi-FI" sz="1000" b="0" i="0">
                          <a:solidFill>
                            <a:schemeClr val="tx1"/>
                          </a:solidFill>
                          <a:effectLst/>
                          <a:latin typeface="Cambria Math" panose="02040503050406030204" pitchFamily="18" charset="0"/>
                          <a:ea typeface="Cambria Math" panose="02040503050406030204" pitchFamily="18" charset="0"/>
                          <a:cs typeface="+mn-cs"/>
                        </a:rPr>
                        <m:t>a</m:t>
                      </m:r>
                    </m:e>
                  </m:d>
                </m:oMath>
              </a14:m>
              <a:r>
                <a:rPr lang="fi-FI" sz="1000" b="0" i="0">
                  <a:solidFill>
                    <a:schemeClr val="tx1"/>
                  </a:solidFill>
                  <a:effectLst/>
                  <a:latin typeface="Cambria Math" panose="02040503050406030204" pitchFamily="18" charset="0"/>
                  <a:ea typeface="Cambria Math" panose="02040503050406030204" pitchFamily="18" charset="0"/>
                  <a:cs typeface="+mn-cs"/>
                </a:rPr>
                <a:t>, missä </a:t>
              </a:r>
              <a:br>
                <a:rPr lang="fi-FI" sz="1000" b="0" i="0">
                  <a:solidFill>
                    <a:schemeClr val="tx1"/>
                  </a:solidFill>
                  <a:effectLst/>
                  <a:latin typeface="Cambria Math" panose="02040503050406030204" pitchFamily="18" charset="0"/>
                  <a:ea typeface="Cambria Math" panose="02040503050406030204" pitchFamily="18" charset="0"/>
                  <a:cs typeface="+mn-cs"/>
                </a:rPr>
              </a:br>
              <a:r>
                <a:rPr lang="fi-FI" sz="1000" b="0" i="0">
                  <a:solidFill>
                    <a:schemeClr val="tx1"/>
                  </a:solidFill>
                  <a:effectLst/>
                  <a:latin typeface="Cambria Math" panose="02040503050406030204" pitchFamily="18" charset="0"/>
                  <a:ea typeface="Cambria Math" panose="02040503050406030204" pitchFamily="18" charset="0"/>
                  <a:cs typeface="+mn-cs"/>
                </a:rPr>
                <a:t>𝑙ä𝑚𝑝ö𝑝𝑢𝑚𝑝𝑢𝑛 𝑡𝑢𝑜𝑡𝑡𝑜𝑎 𝑣𝑎𝑠𝑡𝑎𝑎𝑣𝑎 olemassa olevan lämmitysjärjestelmän 𝑏𝑟𝑢𝑡𝑡𝑜𝑘𝑢𝑙𝑢𝑡𝑢𝑠 = lämpöpumpun tuotto/olemassa olevan lämmitysjärjestelmän vuosihyötysuhde  ja lämpöpumpun sähkönkulutus = lämpöpumpun lämmöntuotto/lämpöpumpun kausihyötysuhde (SCOP) </a:t>
              </a:r>
            </a:p>
            <a:p>
              <a:pPr algn="l" rtl="0">
                <a:lnSpc>
                  <a:spcPts val="1000"/>
                </a:lnSpc>
                <a:defRPr sz="1000"/>
              </a:pPr>
              <a:br>
                <a:rPr lang="fi-FI" sz="1000" b="0" i="1">
                  <a:solidFill>
                    <a:schemeClr val="tx1"/>
                  </a:solidFill>
                  <a:effectLst/>
                  <a:latin typeface="Cambria Math" panose="02040503050406030204" pitchFamily="18" charset="0"/>
                  <a:ea typeface="Cambria Math" panose="02040503050406030204" pitchFamily="18" charset="0"/>
                  <a:cs typeface="+mn-cs"/>
                </a:rPr>
              </a:br>
              <a:endParaRPr lang="fi-FI" sz="1000" b="0" i="1">
                <a:solidFill>
                  <a:schemeClr val="tx1"/>
                </a:solidFill>
                <a:effectLst/>
                <a:latin typeface="Cambria Math" panose="02040503050406030204" pitchFamily="18" charset="0"/>
                <a:ea typeface="Cambria Math" panose="02040503050406030204" pitchFamily="18" charset="0"/>
                <a:cs typeface="+mn-cs"/>
              </a:endParaRPr>
            </a:p>
          </xdr:txBody>
        </xdr:sp>
      </mc:Choice>
      <mc:Fallback xmlns="">
        <xdr:sp macro="" textlink="">
          <xdr:nvSpPr>
            <xdr:cNvPr id="62" name="Text Box 27">
              <a:extLst>
                <a:ext uri="{FF2B5EF4-FFF2-40B4-BE49-F238E27FC236}">
                  <a16:creationId xmlns:a16="http://schemas.microsoft.com/office/drawing/2014/main" id="{1897CCAC-3E79-454C-A4B9-A5076B0994B9}"/>
                </a:ext>
              </a:extLst>
            </xdr:cNvPr>
            <xdr:cNvSpPr txBox="1">
              <a:spLocks noChangeArrowheads="1"/>
            </xdr:cNvSpPr>
          </xdr:nvSpPr>
          <xdr:spPr bwMode="auto">
            <a:xfrm>
              <a:off x="619124" y="683895"/>
              <a:ext cx="6734176" cy="5269230"/>
            </a:xfrm>
            <a:prstGeom prst="rect">
              <a:avLst/>
            </a:prstGeom>
            <a:noFill/>
            <a:ln w="9525">
              <a:noFill/>
              <a:miter lim="800000"/>
              <a:headEnd/>
              <a:tailEnd/>
            </a:ln>
          </xdr:spPr>
          <xdr:txBody>
            <a:bodyPr vertOverflow="clip" wrap="square" lIns="36576" tIns="32004" rIns="0" bIns="0" anchor="t" upright="1"/>
            <a:lstStyle/>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Toimenpiteessä siirrytään olemassa olevasta lämmitysmuodosta kokonaan tai osittain lämpöpumppuun.</a:t>
              </a:r>
              <a:endParaRPr lang="fi-FI" sz="1000" b="0" i="0" u="none" strike="noStrike" baseline="0">
                <a:solidFill>
                  <a:srgbClr val="FF0000"/>
                </a:solidFill>
                <a:latin typeface="Arial" panose="020B0604020202020204" pitchFamily="34" charset="0"/>
                <a:cs typeface="Arial" panose="020B0604020202020204" pitchFamily="34" charset="0"/>
              </a:endParaRPr>
            </a:p>
            <a:p>
              <a:pPr algn="l" rtl="0">
                <a:lnSpc>
                  <a:spcPts val="1000"/>
                </a:lnSpc>
                <a:defRPr sz="1000"/>
              </a:pPr>
              <a:endParaRPr lang="fi-FI" sz="1000" b="0" i="0" u="none" strike="noStrike" baseline="0">
                <a:solidFill>
                  <a:srgbClr val="FF0000"/>
                </a:solidFill>
                <a:latin typeface="Arial" panose="020B0604020202020204" pitchFamily="34" charset="0"/>
                <a:ea typeface="+mn-ea"/>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ea typeface="+mn-ea"/>
                  <a:cs typeface="Arial" panose="020B0604020202020204" pitchFamily="34" charset="0"/>
                </a:rPr>
                <a:t>Vaikka alue-/</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kaukolämmityksestä maalämpöön </a:t>
              </a:r>
              <a:r>
                <a:rPr lang="fi-FI" sz="1000" b="0" i="0" baseline="0">
                  <a:solidFill>
                    <a:sysClr val="windowText" lastClr="000000"/>
                  </a:solidFill>
                  <a:effectLst/>
                  <a:latin typeface="Arial" panose="020B0604020202020204" pitchFamily="34" charset="0"/>
                  <a:ea typeface="+mn-ea"/>
                  <a:cs typeface="Arial" panose="020B0604020202020204" pitchFamily="34" charset="0"/>
                </a:rPr>
                <a:t>siirtymisestä</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 on energiatehokkuussopimuskaudella 2026-2035 mahdollista laskea kiinteistökohtaista raportoitavissa olevaa säästöä, ei se ensisijaisena energiatehokkuustoimenpiteenä ole suositeltavaa eikä lähtökohtaisesti toivottavaa mm. hukkalämpöjen hyödyntämisen ja koko energiajärjestelmän toimivuuden ja kehittämisen kannalta.</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Kun lämmöntuotannossa siirrytään kokonaan lämpöpumppujärjestelmään, säästö </a:t>
              </a:r>
              <a:r>
                <a:rPr lang="fi-FI" sz="1000" b="0" i="0" u="none" strike="noStrike" baseline="0">
                  <a:solidFill>
                    <a:srgbClr val="000000"/>
                  </a:solidFill>
                  <a:latin typeface="Arial" panose="020B0604020202020204" pitchFamily="34" charset="0"/>
                  <a:ea typeface="+mn-ea"/>
                  <a:cs typeface="Arial" panose="020B0604020202020204" pitchFamily="34" charset="0"/>
                </a:rPr>
                <a:t>on </a:t>
              </a:r>
              <a:r>
                <a:rPr lang="fi-FI" sz="1000" b="0" i="0" u="none" strike="noStrike" baseline="0">
                  <a:solidFill>
                    <a:srgbClr val="000000"/>
                  </a:solidFill>
                  <a:latin typeface="Arial" panose="020B0604020202020204" pitchFamily="34" charset="0"/>
                  <a:cs typeface="Arial" panose="020B0604020202020204" pitchFamily="34" charset="0"/>
                </a:rPr>
                <a:t>alkuperäinen kulutus (bruttokulutus) ja lämpöpumpun sähkönkulutus raportoidaan kulutuksen kasvuna.</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Mikäli lämpöpumpulla ei korvata kokonaan olemassa olevaa lämmöntuotantotapaa, vaan lämpöpumpun lämmöntuotto korvaa vain osan aiemmasta lämmöntuotannosta, säästö on lisättävän lämpöpumpun lämmöntuottoa vastaavan olemassa olevan lämmityksen bruttokulus. Lämpöpumpun lämmöntuottoa </a:t>
              </a:r>
              <a:r>
                <a:rPr lang="fi-FI" sz="1000" b="0" i="0" u="none" strike="noStrike" baseline="0">
                  <a:solidFill>
                    <a:sysClr val="windowText" lastClr="000000"/>
                  </a:solidFill>
                  <a:latin typeface="Arial" panose="020B0604020202020204" pitchFamily="34" charset="0"/>
                  <a:cs typeface="Arial" panose="020B0604020202020204" pitchFamily="34" charset="0"/>
                </a:rPr>
                <a:t>vastaava sähkön kulutus raportoidaan kulutuksen kasvuna</a:t>
              </a:r>
              <a:r>
                <a:rPr lang="fi-FI" sz="1000" b="0" i="0" u="none" strike="noStrike" baseline="0">
                  <a:solidFill>
                    <a:srgbClr val="000000"/>
                  </a:solidFill>
                  <a:latin typeface="Arial" panose="020B0604020202020204" pitchFamily="34" charset="0"/>
                  <a:cs typeface="Arial" panose="020B0604020202020204" pitchFamily="34" charset="0"/>
                </a:rPr>
                <a:t>.</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Ellei vanhasta kattilasta ole mitattua vuosihyötysuhdetta, laskennassa käytetään lähtökohtaisesti aputaulukosta 1 saatavia eri lämmöntuotantomuotojen vuosihyötysuhteita. L</a:t>
              </a:r>
              <a:r>
                <a:rPr lang="fi-FI" sz="1000" b="0" i="0" baseline="0">
                  <a:effectLst/>
                  <a:latin typeface="Arial" panose="020B0604020202020204" pitchFamily="34" charset="0"/>
                  <a:ea typeface="+mn-ea"/>
                  <a:cs typeface="Arial" panose="020B0604020202020204" pitchFamily="34" charset="0"/>
                </a:rPr>
                <a:t>ämpöpumpun kausihyötysuhteena (SCOP) l</a:t>
              </a:r>
              <a:r>
                <a:rPr lang="fi-FI" sz="1000" b="0" i="0" u="none" strike="noStrike" baseline="0">
                  <a:solidFill>
                    <a:srgbClr val="000000"/>
                  </a:solidFill>
                  <a:latin typeface="Arial" panose="020B0604020202020204" pitchFamily="34" charset="0"/>
                  <a:cs typeface="Arial" panose="020B0604020202020204" pitchFamily="34" charset="0"/>
                </a:rPr>
                <a:t>askennassa käytetään aputaulukosta 3 saatavia eri lämpöpumpputyyppien kausihyötysuhteita ellei kohteen todellista tapauskohtaista kausihyötysuhdetta ole käytössä.</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a:t>
              </a:r>
              <a:endParaRPr lang="fi-FI" sz="1000">
                <a:effectLst/>
                <a:latin typeface="Arial" panose="020B0604020202020204" pitchFamily="34" charset="0"/>
                <a:cs typeface="Arial" panose="020B0604020202020204" pitchFamily="34" charset="0"/>
              </a:endParaRPr>
            </a:p>
            <a:p>
              <a:pPr rtl="0" eaLnBrk="1" fontAlgn="auto" latinLnBrk="0" hangingPunct="1"/>
              <a:endParaRPr lang="fi-FI" sz="1000" b="0" i="0">
                <a:effectLst/>
                <a:latin typeface="Arial" panose="020B0604020202020204" pitchFamily="34" charset="0"/>
                <a:ea typeface="+mn-ea"/>
                <a:cs typeface="Arial" panose="020B0604020202020204" pitchFamily="34" charset="0"/>
              </a:endParaRPr>
            </a:p>
            <a:p>
              <a:pPr rtl="0" eaLnBrk="1" fontAlgn="auto" latinLnBrk="0" hangingPunct="1"/>
              <a:r>
                <a:rPr lang="fi-FI" sz="1000" b="0" i="0">
                  <a:effectLst/>
                  <a:latin typeface="Arial" panose="020B0604020202020204" pitchFamily="34" charset="0"/>
                  <a:ea typeface="+mn-ea"/>
                  <a:cs typeface="Arial" panose="020B0604020202020204" pitchFamily="34" charset="0"/>
                </a:rPr>
                <a:t>Siirtyminen olemassa olevasta lämmitysmuodosta lämpöpumppuun päälämmitysmuotona (</a:t>
              </a:r>
              <a:r>
                <a:rPr lang="fi-FI" sz="1000" b="1" i="0">
                  <a:effectLst/>
                  <a:latin typeface="Arial" panose="020B0604020202020204" pitchFamily="34" charset="0"/>
                  <a:ea typeface="+mn-ea"/>
                  <a:cs typeface="Arial" panose="020B0604020202020204" pitchFamily="34" charset="0"/>
                </a:rPr>
                <a:t>Esimerkki 1</a:t>
              </a:r>
              <a:r>
                <a:rPr lang="fi-FI" sz="1000" b="0" i="0">
                  <a:effectLst/>
                  <a:latin typeface="Arial" panose="020B0604020202020204" pitchFamily="34" charset="0"/>
                  <a:ea typeface="+mn-ea"/>
                  <a:cs typeface="Arial" panose="020B0604020202020204" pitchFamily="34" charset="0"/>
                </a:rPr>
                <a:t>)</a:t>
              </a:r>
            </a:p>
            <a:p>
              <a:pPr rtl="0" eaLnBrk="1" fontAlgn="auto" latinLnBrk="0" hangingPunct="1"/>
              <a:endParaRPr lang="fi-FI" sz="1000" b="0" i="1">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Säästö (MWh/a)=bruttokulutus ennen toimenpidettä (MWh/a)  </a:t>
              </a: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Energiankulutuksen kasvu (MWh/a) = lämpöpumpun sähkönkulutus (MWh/a), missä </a:t>
              </a: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lämpöpumpun sähkönkulutus (MWh/a) = nettokulutus/lämpöpumpun kausihyötysuhde (SCOP)</a:t>
              </a:r>
            </a:p>
            <a:p>
              <a:pPr rtl="0" eaLnBrk="1" fontAlgn="auto" latinLnBrk="0" hangingPunct="1"/>
              <a:endParaRPr lang="fi-FI" sz="1000" b="0" i="0">
                <a:effectLst/>
                <a:latin typeface="Arial" panose="020B0604020202020204" pitchFamily="34" charset="0"/>
                <a:ea typeface="+mn-ea"/>
                <a:cs typeface="Arial" panose="020B0604020202020204" pitchFamily="34" charset="0"/>
              </a:endParaRPr>
            </a:p>
            <a:p>
              <a:pPr rtl="0" eaLnBrk="1" fontAlgn="auto" latinLnBrk="0" hangingPunct="1"/>
              <a:r>
                <a:rPr lang="fi-FI" sz="1000" b="0" i="0">
                  <a:effectLst/>
                  <a:latin typeface="Arial" panose="020B0604020202020204" pitchFamily="34" charset="0"/>
                  <a:ea typeface="+mn-ea"/>
                  <a:cs typeface="Arial" panose="020B0604020202020204" pitchFamily="34" charset="0"/>
                </a:rPr>
                <a:t>Lämpöpumpun lisääminen olemassa olevan lämmitysjärjestelmän rinnalle (</a:t>
              </a:r>
              <a:r>
                <a:rPr lang="fi-FI" sz="1000" b="1" i="0">
                  <a:effectLst/>
                  <a:latin typeface="Arial" panose="020B0604020202020204" pitchFamily="34" charset="0"/>
                  <a:ea typeface="+mn-ea"/>
                  <a:cs typeface="Arial" panose="020B0604020202020204" pitchFamily="34" charset="0"/>
                </a:rPr>
                <a:t>Esimerkki 2</a:t>
              </a:r>
              <a:r>
                <a:rPr lang="fi-FI" sz="1000" b="0" i="0">
                  <a:effectLst/>
                  <a:latin typeface="Arial" panose="020B0604020202020204" pitchFamily="34" charset="0"/>
                  <a:ea typeface="+mn-ea"/>
                  <a:cs typeface="Arial" panose="020B0604020202020204" pitchFamily="34" charset="0"/>
                </a:rPr>
                <a:t>)</a:t>
              </a:r>
            </a:p>
            <a:p>
              <a:pPr rtl="0" eaLnBrk="1" fontAlgn="auto" latinLnBrk="0" hangingPunct="1"/>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Säästö (MWh/a)= lämpöpumpun tuottoa vastaava olemassa olevan lämmitysjärjestelmän bruttokulutus (MWh/a)</a:t>
              </a:r>
            </a:p>
            <a:p>
              <a:pPr rtl="0" eaLnBrk="1" fontAlgn="auto" latinLnBrk="0" hangingPunct="1"/>
              <a:endParaRPr lang="fi-FI" sz="1000" b="0" i="0">
                <a:solidFill>
                  <a:schemeClr val="tx1"/>
                </a:solidFill>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a:solidFill>
                    <a:schemeClr val="tx1"/>
                  </a:solidFill>
                  <a:effectLst/>
                  <a:latin typeface="Cambria Math" panose="02040503050406030204" pitchFamily="18" charset="0"/>
                  <a:ea typeface="Cambria Math" panose="02040503050406030204" pitchFamily="18" charset="0"/>
                  <a:cs typeface="+mn-cs"/>
                </a:rPr>
                <a:t>Lisääntynyt kulutus </a:t>
              </a:r>
              <a:r>
                <a:rPr lang="fi-FI" sz="1000" b="0" i="0">
                  <a:effectLst/>
                  <a:latin typeface="Cambria Math" panose="02040503050406030204" pitchFamily="18" charset="0"/>
                  <a:ea typeface="Cambria Math" panose="02040503050406030204" pitchFamily="18" charset="0"/>
                  <a:cs typeface="+mn-cs"/>
                </a:rPr>
                <a:t>(MWh/a)</a:t>
              </a:r>
              <a:r>
                <a:rPr lang="fi-FI" sz="1000" b="0" i="0">
                  <a:solidFill>
                    <a:schemeClr val="tx1"/>
                  </a:solidFill>
                  <a:effectLst/>
                  <a:latin typeface="Cambria Math" panose="02040503050406030204" pitchFamily="18" charset="0"/>
                  <a:ea typeface="Cambria Math" panose="02040503050406030204" pitchFamily="18" charset="0"/>
                  <a:cs typeface="+mn-cs"/>
                </a:rPr>
                <a:t>= lämpöpumpun sähkönkulutus (MWh/a), missä </a:t>
              </a:r>
              <a:br>
                <a:rPr lang="fi-FI" sz="1000" b="0" i="0">
                  <a:solidFill>
                    <a:schemeClr val="tx1"/>
                  </a:solidFill>
                  <a:effectLst/>
                  <a:latin typeface="Cambria Math" panose="02040503050406030204" pitchFamily="18" charset="0"/>
                  <a:ea typeface="Cambria Math" panose="02040503050406030204" pitchFamily="18" charset="0"/>
                  <a:cs typeface="+mn-cs"/>
                </a:rPr>
              </a:br>
              <a:r>
                <a:rPr lang="fi-FI" sz="1000" b="0" i="0">
                  <a:solidFill>
                    <a:schemeClr val="tx1"/>
                  </a:solidFill>
                  <a:effectLst/>
                  <a:latin typeface="Cambria Math" panose="02040503050406030204" pitchFamily="18" charset="0"/>
                  <a:ea typeface="Cambria Math" panose="02040503050406030204" pitchFamily="18" charset="0"/>
                  <a:cs typeface="+mn-cs"/>
                </a:rPr>
                <a:t>𝑙ä𝑚𝑝ö𝑝𝑢𝑚𝑝𝑢𝑛 𝑡𝑢𝑜𝑡𝑡𝑜𝑎 𝑣𝑎𝑠𝑡𝑎𝑎𝑣𝑎 olemassa olevan lämmitysjärjestelmän 𝑏𝑟𝑢𝑡𝑡𝑜𝑘𝑢𝑙𝑢𝑡𝑢𝑠 = lämpöpumpun tuotto/olemassa olevan lämmitysjärjestelmän vuosihyötysuhde  ja lämpöpumpun sähkönkulutus = lämpöpumpun lämmöntuotto/lämpöpumpun kausihyötysuhde (SCOP) </a:t>
              </a:r>
            </a:p>
            <a:p>
              <a:pPr algn="l" rtl="0">
                <a:lnSpc>
                  <a:spcPts val="1000"/>
                </a:lnSpc>
                <a:defRPr sz="1000"/>
              </a:pPr>
              <a:br>
                <a:rPr lang="fi-FI" sz="1000" b="0" i="1">
                  <a:solidFill>
                    <a:schemeClr val="tx1"/>
                  </a:solidFill>
                  <a:effectLst/>
                  <a:latin typeface="Cambria Math" panose="02040503050406030204" pitchFamily="18" charset="0"/>
                  <a:ea typeface="Cambria Math" panose="02040503050406030204" pitchFamily="18" charset="0"/>
                  <a:cs typeface="+mn-cs"/>
                </a:rPr>
              </a:br>
              <a:endParaRPr lang="fi-FI" sz="1000" b="0" i="1">
                <a:solidFill>
                  <a:schemeClr val="tx1"/>
                </a:solidFill>
                <a:effectLst/>
                <a:latin typeface="Cambria Math" panose="02040503050406030204" pitchFamily="18" charset="0"/>
                <a:ea typeface="Cambria Math" panose="02040503050406030204" pitchFamily="18" charset="0"/>
                <a:cs typeface="+mn-cs"/>
              </a:endParaRP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605791</xdr:colOff>
      <xdr:row>4</xdr:row>
      <xdr:rowOff>32386</xdr:rowOff>
    </xdr:from>
    <xdr:to>
      <xdr:col>7</xdr:col>
      <xdr:colOff>219076</xdr:colOff>
      <xdr:row>23</xdr:row>
      <xdr:rowOff>38100</xdr:rowOff>
    </xdr:to>
    <xdr:sp macro="" textlink="">
      <xdr:nvSpPr>
        <xdr:cNvPr id="30" name="Text Box 15">
          <a:extLst>
            <a:ext uri="{FF2B5EF4-FFF2-40B4-BE49-F238E27FC236}">
              <a16:creationId xmlns:a16="http://schemas.microsoft.com/office/drawing/2014/main" id="{E2045292-34C9-4698-A799-AB59954A313F}"/>
            </a:ext>
          </a:extLst>
        </xdr:cNvPr>
        <xdr:cNvSpPr txBox="1">
          <a:spLocks noChangeArrowheads="1"/>
        </xdr:cNvSpPr>
      </xdr:nvSpPr>
      <xdr:spPr bwMode="auto">
        <a:xfrm>
          <a:off x="605791" y="708661"/>
          <a:ext cx="5985510" cy="3082289"/>
        </a:xfrm>
        <a:prstGeom prst="rect">
          <a:avLst/>
        </a:prstGeom>
        <a:no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a:cs typeface="Arial"/>
            </a:rPr>
            <a:t>Toimenpiteen kuvaus</a:t>
          </a:r>
          <a:endParaRPr kumimoji="0" lang="fi-FI" sz="10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0" i="0" u="none" strike="noStrike" kern="0" cap="none" spc="0" normalizeH="0" baseline="0" noProof="0">
              <a:ln>
                <a:noFill/>
              </a:ln>
              <a:solidFill>
                <a:sysClr val="windowText" lastClr="000000"/>
              </a:solidFill>
              <a:effectLst/>
              <a:uLnTx/>
              <a:uFillTx/>
              <a:latin typeface="Arial"/>
              <a:cs typeface="Arial"/>
            </a:rPr>
            <a:t>Sähkölämmityskohteeseen asennetaan lämpöpumppu (ILP, PILP, IVLP, </a:t>
          </a:r>
          <a:r>
            <a:rPr kumimoji="0" lang="fi-FI" sz="1000" b="0" i="0" u="none" strike="noStrike" kern="0" cap="none" spc="0" normalizeH="0" baseline="0" noProof="0">
              <a:ln>
                <a:noFill/>
              </a:ln>
              <a:solidFill>
                <a:sysClr val="windowText" lastClr="000000"/>
              </a:solidFill>
              <a:effectLst/>
              <a:uLnTx/>
              <a:uFillTx/>
              <a:latin typeface="Arial"/>
              <a:ea typeface="+mn-ea"/>
              <a:cs typeface="Arial"/>
            </a:rPr>
            <a:t>MLP), jolla vähennetään sähkönkulutusta. </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fi-FI" sz="1000" b="1" i="0" u="none" strike="noStrike" kern="0" cap="none" spc="0" normalizeH="0" baseline="0" noProof="0">
            <a:ln>
              <a:noFill/>
            </a:ln>
            <a:solidFill>
              <a:sysClr val="windowText" lastClr="000000"/>
            </a:solidFill>
            <a:effectLst/>
            <a:uLnTx/>
            <a:uFillTx/>
            <a:latin typeface="Arial"/>
            <a:cs typeface="Arial"/>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ysClr val="windowText" lastClr="000000"/>
              </a:solidFill>
              <a:effectLst/>
              <a:uLnTx/>
              <a:uFillTx/>
              <a:latin typeface="Arial"/>
              <a:cs typeface="Arial"/>
            </a:rPr>
            <a:t>Laskentaperiaatteen kuvaus</a:t>
          </a:r>
          <a:endParaRPr kumimoji="0" lang="fi-FI" sz="1000" b="0" i="0" u="none" strike="noStrike" kern="0" cap="none" spc="0" normalizeH="0" baseline="0" noProof="0">
            <a:ln>
              <a:noFill/>
            </a:ln>
            <a:solidFill>
              <a:sysClr val="windowText" lastClr="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ysClr val="windowText" lastClr="000000"/>
              </a:solidFill>
              <a:effectLst/>
              <a:uLnTx/>
              <a:uFillTx/>
              <a:latin typeface="Arial"/>
              <a:ea typeface="+mn-ea"/>
              <a:cs typeface="Arial"/>
            </a:rPr>
            <a:t>Säästö perustuu sähkönkulutuksen pienenemiseen, sillä lämmitysenergian loppukulutus kohteessa ei muutu. Tarkastelussa on otettava huomioon lämpöpumpusta aiheutuva sähköenergian kulutuksen lisääntyminen. Lämpöpumpun kausihyötysuhteena (SCOP) laskennassa käytetään aputaulukosta 1 saatavia eri lämpöpumpputyyppien kausihyötysuhteita ellei kohteen todellista tapauskohtaista kausihyötysuhdetta ole käytössä.</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a:ea typeface="+mn-ea"/>
              <a:cs typeface="Arial"/>
            </a:rPr>
            <a:t>Laskennan lähtötietona tarvitaan lämpöpumpun lämmitysenergian vuosituotto. Lämpöpumpun lämmitysenergian vuosituotto on riippuvainen mm. sen mitoitustehosta ja kulutuskohteen ominaisuuksista, esimerkiksi PILP:n tapauksessa ilmanvaihdon lämpötilatasoista ja käyntiajasta.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a:ea typeface="+mn-ea"/>
              <a:cs typeface="Arial"/>
            </a:rPr>
            <a:t>Säästön laskentakaava</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i-FI" sz="1000" b="0" i="1" u="none" strike="noStrike" kern="0" cap="none" spc="0" normalizeH="0" baseline="0" noProof="0">
            <a:ln>
              <a:noFill/>
            </a:ln>
            <a:solidFill>
              <a:prstClr val="black"/>
            </a:solidFill>
            <a:effectLst/>
            <a:uLnTx/>
            <a:uFillTx/>
            <a:latin typeface="Cambria Math" panose="02040503050406030204" pitchFamily="18" charset="0"/>
            <a:ea typeface="Cambria Math" panose="02040503050406030204" pitchFamily="18" charset="0"/>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fi-FI" sz="1000" b="0" i="0" u="none" strike="noStrike" kern="0" cap="none" spc="0" normalizeH="0" baseline="0" noProof="0">
              <a:ln>
                <a:noFill/>
              </a:ln>
              <a:solidFill>
                <a:prstClr val="black"/>
              </a:solidFill>
              <a:effectLst/>
              <a:uLnTx/>
              <a:uFillTx/>
              <a:latin typeface="Cambria Math" panose="02040503050406030204" pitchFamily="18" charset="0"/>
              <a:ea typeface="Cambria Math" panose="02040503050406030204" pitchFamily="18" charset="0"/>
              <a:cs typeface="+mn-cs"/>
            </a:rPr>
            <a:t>Säästö (MWh/a) =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i-FI" sz="1000" b="0" i="0" u="none" strike="noStrike" kern="0" cap="none" spc="0" normalizeH="0" baseline="0" noProof="0">
              <a:ln>
                <a:noFill/>
              </a:ln>
              <a:solidFill>
                <a:prstClr val="black"/>
              </a:solidFill>
              <a:effectLst/>
              <a:uLnTx/>
              <a:uFillTx/>
              <a:latin typeface="Cambria Math" panose="02040503050406030204" pitchFamily="18" charset="0"/>
              <a:ea typeface="Cambria Math" panose="02040503050406030204" pitchFamily="18" charset="0"/>
              <a:cs typeface="+mn-cs"/>
            </a:rPr>
            <a:t>lämpöpumpun lämpöenergian vuosituotto (MWh/a) – lämpöpumpun sähkönkulutus (MWh/a), </a:t>
          </a:r>
        </a:p>
        <a:p>
          <a:pPr marL="0" marR="0" lvl="0" indent="0" defTabSz="914400" rtl="0" eaLnBrk="1" fontAlgn="auto" latinLnBrk="0" hangingPunct="1">
            <a:lnSpc>
              <a:spcPct val="100000"/>
            </a:lnSpc>
            <a:spcBef>
              <a:spcPts val="0"/>
            </a:spcBef>
            <a:spcAft>
              <a:spcPts val="0"/>
            </a:spcAft>
            <a:buClrTx/>
            <a:buSzTx/>
            <a:buFontTx/>
            <a:buNone/>
            <a:tabLst/>
            <a:defRPr/>
          </a:pPr>
          <a:r>
            <a:rPr kumimoji="0" lang="fi-FI" sz="1000" b="0" i="0" u="none" strike="noStrike" kern="0" cap="none" spc="0" normalizeH="0" baseline="0" noProof="0">
              <a:ln>
                <a:noFill/>
              </a:ln>
              <a:solidFill>
                <a:prstClr val="black"/>
              </a:solidFill>
              <a:effectLst/>
              <a:uLnTx/>
              <a:uFillTx/>
              <a:latin typeface="Cambria Math" panose="02040503050406030204" pitchFamily="18" charset="0"/>
              <a:ea typeface="Cambria Math" panose="02040503050406030204" pitchFamily="18" charset="0"/>
              <a:cs typeface="+mn-cs"/>
            </a:rPr>
            <a:t>missä lämpöpumpun sähkönkulutus = lämpöpumpun lämmöntuotto/lämpöpumpun kausihyötysuhde (COP)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fi-FI" sz="1000" b="0" i="1" u="none" strike="noStrike" kern="0" cap="none" spc="0" normalizeH="0" baseline="0" noProof="0">
            <a:ln>
              <a:noFill/>
            </a:ln>
            <a:solidFill>
              <a:prstClr val="black"/>
            </a:solidFill>
            <a:effectLst/>
            <a:uLnTx/>
            <a:uFillTx/>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ea typeface="+mn-ea"/>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xdr:col>
      <xdr:colOff>9525</xdr:colOff>
      <xdr:row>4</xdr:row>
      <xdr:rowOff>17317</xdr:rowOff>
    </xdr:from>
    <xdr:ext cx="5895976" cy="3097358"/>
    <mc:AlternateContent xmlns:mc="http://schemas.openxmlformats.org/markup-compatibility/2006" xmlns:a14="http://schemas.microsoft.com/office/drawing/2010/main">
      <mc:Choice Requires="a14">
        <xdr:sp macro="" textlink="">
          <xdr:nvSpPr>
            <xdr:cNvPr id="39" name="Text Box 10">
              <a:extLst>
                <a:ext uri="{FF2B5EF4-FFF2-40B4-BE49-F238E27FC236}">
                  <a16:creationId xmlns:a16="http://schemas.microsoft.com/office/drawing/2014/main" id="{00000000-0008-0000-0400-000009000000}"/>
                </a:ext>
              </a:extLst>
            </xdr:cNvPr>
            <xdr:cNvSpPr txBox="1">
              <a:spLocks noChangeArrowheads="1"/>
            </xdr:cNvSpPr>
          </xdr:nvSpPr>
          <xdr:spPr bwMode="auto">
            <a:xfrm>
              <a:off x="628650" y="693592"/>
              <a:ext cx="5895976" cy="3097358"/>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Vesikiertoisen lämmitysverkoston perussäädöllä tasataan kohteen huonelämpötiloja niin, että järjestelmän toiminta-arvoja ei enää ole tarpeen asetella kylmimpien tilojen mukaan ja ylilämpö muista tiloista saadaan poistettua. Tasapainotus tehdään säätämällä patteri- ja lämmityslinjakohtaiset vesivirrat laskennallisesti määrättyihin arvoihin.</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ysClr val="windowText" lastClr="000000"/>
                  </a:solidFill>
                  <a:latin typeface="Arial"/>
                  <a:cs typeface="Arial"/>
                </a:rPr>
                <a:t>P</a:t>
              </a:r>
              <a:r>
                <a:rPr lang="fi-FI" sz="1000" b="0" i="0" u="none" strike="noStrike" baseline="0">
                  <a:solidFill>
                    <a:srgbClr val="000000"/>
                  </a:solidFill>
                  <a:latin typeface="Arial"/>
                  <a:cs typeface="Arial"/>
                </a:rPr>
                <a:t>atteriverkoston osuus rakennuksen lämmitysenergian kokonaiskulutuksesta tunnetaan. Mikäli patteriverkoston osuutta lämmitysenergian kokonaiskulutuksesta ei ole tiedossa, voidaan sitä arvioida aputaulukon mukaisilla arvoilla rakennustyypin mukaan.</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Arvioidaan nyrkkisääntöön perustuen, että yhden lämpötila-asteen laskeminen vähentää lämmityksen energiankulutusta noin 5 %. Säästö lasketaan prosenttilaskulla, jossa huomioidaan myös säädettyjen tilojen osuus rakennuksen kokonaisalasta, mikäli säätötoimet ovat tarpeellisia vain osassa rakennusta, jolloin säästön arviointi nyrkkisäännöllä on tarkoituksenmukaisempaa.</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14:m>
                <m:oMath xmlns:m="http://schemas.openxmlformats.org/officeDocument/2006/math">
                  <m:r>
                    <m:rPr>
                      <m:sty m:val="p"/>
                    </m:rPr>
                    <a:rPr lang="fi-FI" sz="1000" b="0" i="0">
                      <a:effectLst/>
                      <a:latin typeface="Cambria Math" panose="02040503050406030204" pitchFamily="18" charset="0"/>
                      <a:ea typeface="Cambria Math" panose="02040503050406030204" pitchFamily="18" charset="0"/>
                      <a:cs typeface="+mn-cs"/>
                    </a:rPr>
                    <m:t>S</m:t>
                  </m:r>
                  <m:r>
                    <a:rPr lang="fi-FI" sz="1000" b="0" i="0">
                      <a:effectLst/>
                      <a:latin typeface="Cambria Math" panose="02040503050406030204" pitchFamily="18" charset="0"/>
                      <a:ea typeface="Cambria Math" panose="02040503050406030204" pitchFamily="18" charset="0"/>
                      <a:cs typeface="+mn-cs"/>
                    </a:rPr>
                    <m:t>ää</m:t>
                  </m:r>
                  <m:r>
                    <m:rPr>
                      <m:sty m:val="p"/>
                    </m:rPr>
                    <a:rPr lang="fi-FI" sz="1000" b="0" i="0">
                      <a:effectLst/>
                      <a:latin typeface="Cambria Math" panose="02040503050406030204" pitchFamily="18" charset="0"/>
                      <a:ea typeface="Cambria Math" panose="02040503050406030204" pitchFamily="18" charset="0"/>
                      <a:cs typeface="+mn-cs"/>
                    </a:rPr>
                    <m:t>st</m:t>
                  </m:r>
                  <m:r>
                    <a:rPr lang="fi-FI" sz="1000" b="0" i="0">
                      <a:effectLst/>
                      <a:latin typeface="Cambria Math" panose="02040503050406030204" pitchFamily="18" charset="0"/>
                      <a:ea typeface="Cambria Math" panose="02040503050406030204" pitchFamily="18" charset="0"/>
                      <a:cs typeface="+mn-cs"/>
                    </a:rPr>
                    <m:t>ö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r>
                    <a:rPr lang="fi-FI" sz="100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patteriverkoston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l</m:t>
                  </m:r>
                  <m:r>
                    <a:rPr lang="fi-FI" sz="1000" b="0" i="0">
                      <a:effectLst/>
                      <a:latin typeface="Cambria Math" panose="02040503050406030204" pitchFamily="18" charset="0"/>
                      <a:ea typeface="Cambria Math" panose="02040503050406030204" pitchFamily="18" charset="0"/>
                      <a:cs typeface="+mn-cs"/>
                    </a:rPr>
                    <m:t>ä</m:t>
                  </m:r>
                  <m:r>
                    <m:rPr>
                      <m:sty m:val="p"/>
                    </m:rPr>
                    <a:rPr lang="fi-FI" sz="1000" b="0" i="0">
                      <a:effectLst/>
                      <a:latin typeface="Cambria Math" panose="02040503050406030204" pitchFamily="18" charset="0"/>
                      <a:ea typeface="Cambria Math" panose="02040503050406030204" pitchFamily="18" charset="0"/>
                      <a:cs typeface="+mn-cs"/>
                    </a:rPr>
                    <m:t>mmitysenergian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kulutus</m:t>
                  </m:r>
                  <m:r>
                    <a:rPr lang="fi-FI" sz="1000" b="0" i="0">
                      <a:effectLst/>
                      <a:latin typeface="Cambria Math" panose="02040503050406030204" pitchFamily="18" charset="0"/>
                      <a:ea typeface="Cambria Math" panose="02040503050406030204" pitchFamily="18" charset="0"/>
                      <a:cs typeface="+mn-cs"/>
                    </a:rPr>
                    <m:t> (</m:t>
                  </m:r>
                </m:oMath>
              </a14:m>
              <a:r>
                <a:rPr lang="fi-FI" sz="1000" b="0" i="0">
                  <a:effectLst/>
                  <a:latin typeface="Cambria Math" panose="02040503050406030204" pitchFamily="18" charset="0"/>
                  <a:ea typeface="Cambria Math" panose="02040503050406030204" pitchFamily="18" charset="0"/>
                  <a:cs typeface="+mn-cs"/>
                </a:rPr>
                <a:t>MWh/a) </a:t>
              </a:r>
              <a14:m>
                <m:oMath xmlns:m="http://schemas.openxmlformats.org/officeDocument/2006/math">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x</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keskim</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huonel</m:t>
                  </m:r>
                  <m:r>
                    <a:rPr lang="fi-FI" sz="1000" b="0" i="0">
                      <a:effectLst/>
                      <a:latin typeface="Cambria Math" panose="02040503050406030204" pitchFamily="18" charset="0"/>
                      <a:ea typeface="Cambria Math" panose="02040503050406030204" pitchFamily="18" charset="0"/>
                      <a:cs typeface="+mn-cs"/>
                    </a:rPr>
                    <m:t>ä</m:t>
                  </m:r>
                  <m:r>
                    <m:rPr>
                      <m:sty m:val="p"/>
                    </m:rPr>
                    <a:rPr lang="fi-FI" sz="1000" b="0" i="0">
                      <a:effectLst/>
                      <a:latin typeface="Cambria Math" panose="02040503050406030204" pitchFamily="18" charset="0"/>
                      <a:ea typeface="Cambria Math" panose="02040503050406030204" pitchFamily="18" charset="0"/>
                      <a:cs typeface="+mn-cs"/>
                    </a:rPr>
                    <m:t>mp</m:t>
                  </m:r>
                  <m:r>
                    <a:rPr lang="fi-FI" sz="1000" b="0" i="0">
                      <a:effectLst/>
                      <a:latin typeface="Cambria Math" panose="02040503050406030204" pitchFamily="18" charset="0"/>
                      <a:ea typeface="Cambria Math" panose="02040503050406030204" pitchFamily="18" charset="0"/>
                      <a:cs typeface="+mn-cs"/>
                    </a:rPr>
                    <m:t>ö</m:t>
                  </m:r>
                  <m:r>
                    <m:rPr>
                      <m:sty m:val="p"/>
                    </m:rPr>
                    <a:rPr lang="fi-FI" sz="1000" b="0" i="0">
                      <a:effectLst/>
                      <a:latin typeface="Cambria Math" panose="02040503050406030204" pitchFamily="18" charset="0"/>
                      <a:ea typeface="Cambria Math" panose="02040503050406030204" pitchFamily="18" charset="0"/>
                      <a:cs typeface="+mn-cs"/>
                    </a:rPr>
                    <m:t>tilan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muutos</m:t>
                  </m:r>
                  <m:r>
                    <a:rPr lang="fi-FI" sz="1000" b="0" i="0">
                      <a:effectLst/>
                      <a:latin typeface="Cambria Math" panose="02040503050406030204" pitchFamily="18" charset="0"/>
                      <a:ea typeface="Cambria Math" panose="02040503050406030204" pitchFamily="18" charset="0"/>
                      <a:cs typeface="+mn-cs"/>
                    </a:rPr>
                    <m:t> </m:t>
                  </m:r>
                  <m:d>
                    <m:dPr>
                      <m:ctrlPr>
                        <a:rPr lang="fi-FI" sz="1000" b="0" i="0">
                          <a:effectLst/>
                          <a:latin typeface="Cambria Math" panose="02040503050406030204" pitchFamily="18" charset="0"/>
                          <a:ea typeface="Cambria Math" panose="02040503050406030204" pitchFamily="18" charset="0"/>
                          <a:cs typeface="+mn-cs"/>
                        </a:rPr>
                      </m:ctrlPr>
                    </m:dPr>
                    <m:e>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C</m:t>
                      </m:r>
                      <m:r>
                        <a:rPr lang="fi-FI" sz="1000" b="0" i="0">
                          <a:effectLst/>
                          <a:latin typeface="Cambria Math" panose="02040503050406030204" pitchFamily="18" charset="0"/>
                          <a:ea typeface="Cambria Math" panose="02040503050406030204" pitchFamily="18" charset="0"/>
                          <a:cs typeface="+mn-cs"/>
                        </a:rPr>
                        <m:t> </m:t>
                      </m:r>
                    </m:e>
                  </m:d>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x</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yhden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asteen</m:t>
                  </m:r>
                  <m:r>
                    <a:rPr lang="fi-FI" sz="1000" b="0" i="0">
                      <a:effectLst/>
                      <a:latin typeface="Cambria Math" panose="02040503050406030204" pitchFamily="18" charset="0"/>
                      <a:ea typeface="Cambria Math" panose="02040503050406030204" pitchFamily="18" charset="0"/>
                      <a:cs typeface="+mn-cs"/>
                    </a:rPr>
                    <m:t> </m:t>
                  </m:r>
                  <m:r>
                    <m:rPr>
                      <m:sty m:val="p"/>
                    </m:rPr>
                    <a:rPr lang="fi-FI" sz="1000" b="0" i="0">
                      <a:effectLst/>
                      <a:latin typeface="Cambria Math" panose="02040503050406030204" pitchFamily="18" charset="0"/>
                      <a:ea typeface="Cambria Math" panose="02040503050406030204" pitchFamily="18" charset="0"/>
                      <a:cs typeface="+mn-cs"/>
                    </a:rPr>
                    <m:t>s</m:t>
                  </m:r>
                  <m:r>
                    <a:rPr lang="fi-FI" sz="1000" b="0" i="0">
                      <a:effectLst/>
                      <a:latin typeface="Cambria Math" panose="02040503050406030204" pitchFamily="18" charset="0"/>
                      <a:ea typeface="Cambria Math" panose="02040503050406030204" pitchFamily="18" charset="0"/>
                      <a:cs typeface="+mn-cs"/>
                    </a:rPr>
                    <m:t>ää</m:t>
                  </m:r>
                  <m:r>
                    <m:rPr>
                      <m:sty m:val="p"/>
                    </m:rPr>
                    <a:rPr lang="fi-FI" sz="1000" b="0" i="0">
                      <a:effectLst/>
                      <a:latin typeface="Cambria Math" panose="02040503050406030204" pitchFamily="18" charset="0"/>
                      <a:ea typeface="Cambria Math" panose="02040503050406030204" pitchFamily="18" charset="0"/>
                      <a:cs typeface="+mn-cs"/>
                    </a:rPr>
                    <m:t>st</m:t>
                  </m:r>
                  <m:r>
                    <a:rPr lang="fi-FI" sz="1000" b="0" i="0">
                      <a:effectLst/>
                      <a:latin typeface="Cambria Math" panose="02040503050406030204" pitchFamily="18" charset="0"/>
                      <a:ea typeface="Cambria Math" panose="02040503050406030204" pitchFamily="18" charset="0"/>
                      <a:cs typeface="+mn-cs"/>
                    </a:rPr>
                    <m:t>ö (%/ °</m:t>
                  </m:r>
                  <m:r>
                    <m:rPr>
                      <m:sty m:val="p"/>
                    </m:rPr>
                    <a:rPr lang="fi-FI" sz="1000" b="0" i="0">
                      <a:effectLst/>
                      <a:latin typeface="Cambria Math" panose="02040503050406030204" pitchFamily="18" charset="0"/>
                      <a:ea typeface="Cambria Math" panose="02040503050406030204" pitchFamily="18" charset="0"/>
                      <a:cs typeface="+mn-cs"/>
                    </a:rPr>
                    <m:t>C</m:t>
                  </m:r>
                  <m:r>
                    <a:rPr lang="fi-FI" sz="1000" b="0" i="0">
                      <a:effectLst/>
                      <a:latin typeface="Cambria Math" panose="02040503050406030204" pitchFamily="18" charset="0"/>
                      <a:ea typeface="Cambria Math" panose="02040503050406030204" pitchFamily="18" charset="0"/>
                      <a:cs typeface="+mn-cs"/>
                    </a:rPr>
                    <m:t> )  </m:t>
                  </m:r>
                </m:oMath>
              </a14:m>
              <a:endParaRPr lang="fi-FI" i="0">
                <a:effectLst/>
                <a:latin typeface="Cambria Math" panose="02040503050406030204" pitchFamily="18" charset="0"/>
                <a:ea typeface="Cambria Math" panose="02040503050406030204" pitchFamily="18" charset="0"/>
              </a:endParaRPr>
            </a:p>
            <a:p>
              <a:pPr algn="l" rtl="0">
                <a:defRPr sz="1000"/>
              </a:pPr>
              <a:endParaRPr lang="fi-FI" sz="1000" b="1" i="0" u="none" strike="noStrike" baseline="0">
                <a:solidFill>
                  <a:srgbClr val="000000"/>
                </a:solidFill>
                <a:latin typeface="Arial"/>
                <a:cs typeface="Arial"/>
              </a:endParaRPr>
            </a:p>
          </xdr:txBody>
        </xdr:sp>
      </mc:Choice>
      <mc:Fallback xmlns="">
        <xdr:sp macro="" textlink="">
          <xdr:nvSpPr>
            <xdr:cNvPr id="39" name="Text Box 10">
              <a:extLst>
                <a:ext uri="{FF2B5EF4-FFF2-40B4-BE49-F238E27FC236}">
                  <a16:creationId xmlns:a16="http://schemas.microsoft.com/office/drawing/2014/main" id="{00000000-0008-0000-0400-000009000000}"/>
                </a:ext>
              </a:extLst>
            </xdr:cNvPr>
            <xdr:cNvSpPr txBox="1">
              <a:spLocks noChangeArrowheads="1"/>
            </xdr:cNvSpPr>
          </xdr:nvSpPr>
          <xdr:spPr bwMode="auto">
            <a:xfrm>
              <a:off x="628650" y="693592"/>
              <a:ext cx="5895976" cy="3097358"/>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Vesikiertoisen lämmitysverkoston perussäädöllä tasataan kohteen huonelämpötiloja niin, että järjestelmän toiminta-arvoja ei enää ole tarpeen asetella kylmimpien tilojen mukaan ja ylilämpö muista tiloista saadaan poistettua. Tasapainotus tehdään säätämällä patteri- ja lämmityslinjakohtaiset vesivirrat laskennallisesti määrättyihin arvoihin.</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ysClr val="windowText" lastClr="000000"/>
                  </a:solidFill>
                  <a:latin typeface="Arial"/>
                  <a:cs typeface="Arial"/>
                </a:rPr>
                <a:t>P</a:t>
              </a:r>
              <a:r>
                <a:rPr lang="fi-FI" sz="1000" b="0" i="0" u="none" strike="noStrike" baseline="0">
                  <a:solidFill>
                    <a:srgbClr val="000000"/>
                  </a:solidFill>
                  <a:latin typeface="Arial"/>
                  <a:cs typeface="Arial"/>
                </a:rPr>
                <a:t>atteriverkoston osuus rakennuksen lämmitysenergian kokonaiskulutuksesta tunnetaan. Mikäli patteriverkoston osuutta lämmitysenergian kokonaiskulutuksesta ei ole tiedossa, voidaan sitä arvioida aputaulukon mukaisilla arvoilla rakennustyypin mukaan.</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Arvioidaan nyrkkisääntöön perustuen, että yhden lämpötila-asteen laskeminen vähentää lämmityksen energiankulutusta noin 5 %. Säästö lasketaan prosenttilaskulla, jossa huomioidaan myös säädettyjen tilojen osuus rakennuksen kokonaisalasta, mikäli säätötoimet ovat tarpeellisia vain osassa rakennusta, jolloin säästön arviointi nyrkkisäännöllä on tarkoituksenmukaisempaa.</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Säästö (MWh/a)</a:t>
              </a:r>
              <a:r>
                <a:rPr lang="fi-FI" sz="1000" i="0">
                  <a:effectLst/>
                  <a:latin typeface="Cambria Math" panose="02040503050406030204" pitchFamily="18" charset="0"/>
                  <a:ea typeface="Cambria Math" panose="02040503050406030204" pitchFamily="18" charset="0"/>
                  <a:cs typeface="+mn-cs"/>
                </a:rPr>
                <a:t>=</a:t>
              </a:r>
              <a:r>
                <a:rPr lang="fi-FI" sz="1000" b="0" i="0">
                  <a:effectLst/>
                  <a:latin typeface="Cambria Math" panose="02040503050406030204" pitchFamily="18" charset="0"/>
                  <a:ea typeface="Cambria Math" panose="02040503050406030204" pitchFamily="18" charset="0"/>
                  <a:cs typeface="+mn-cs"/>
                </a:rPr>
                <a:t>patteriverkoston lämmitysenergian kulutus (MWh/a)  x keskim. huonelämpötilan muutos (°C )  x yhden asteen säästö (%/ °C )  </a:t>
              </a:r>
              <a:endParaRPr lang="fi-FI" i="0">
                <a:effectLst/>
                <a:latin typeface="Cambria Math" panose="02040503050406030204" pitchFamily="18" charset="0"/>
                <a:ea typeface="Cambria Math" panose="02040503050406030204" pitchFamily="18" charset="0"/>
              </a:endParaRPr>
            </a:p>
            <a:p>
              <a:pPr algn="l" rtl="0">
                <a:defRPr sz="1000"/>
              </a:pPr>
              <a:endParaRPr lang="fi-FI" sz="1000" b="1" i="0" u="none" strike="noStrike" baseline="0">
                <a:solidFill>
                  <a:srgbClr val="000000"/>
                </a:solidFill>
                <a:latin typeface="Arial"/>
                <a:cs typeface="Arial"/>
              </a:endParaRPr>
            </a:p>
          </xdr:txBody>
        </xdr:sp>
      </mc:Fallback>
    </mc:AlternateContent>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28573</xdr:colOff>
      <xdr:row>4</xdr:row>
      <xdr:rowOff>9524</xdr:rowOff>
    </xdr:from>
    <xdr:to>
      <xdr:col>7</xdr:col>
      <xdr:colOff>657225</xdr:colOff>
      <xdr:row>41</xdr:row>
      <xdr:rowOff>142875</xdr:rowOff>
    </xdr:to>
    <mc:AlternateContent xmlns:mc="http://schemas.openxmlformats.org/markup-compatibility/2006" xmlns:a14="http://schemas.microsoft.com/office/drawing/2010/main">
      <mc:Choice Requires="a14">
        <xdr:sp macro="" textlink="">
          <xdr:nvSpPr>
            <xdr:cNvPr id="4" name="Text Box 14">
              <a:extLst>
                <a:ext uri="{FF2B5EF4-FFF2-40B4-BE49-F238E27FC236}">
                  <a16:creationId xmlns:a16="http://schemas.microsoft.com/office/drawing/2014/main" id="{17DE4B03-A387-4F34-A46E-381DA1CF5B01}"/>
                </a:ext>
              </a:extLst>
            </xdr:cNvPr>
            <xdr:cNvSpPr txBox="1">
              <a:spLocks noChangeArrowheads="1"/>
            </xdr:cNvSpPr>
          </xdr:nvSpPr>
          <xdr:spPr bwMode="auto">
            <a:xfrm>
              <a:off x="647698" y="685799"/>
              <a:ext cx="6696077" cy="6124576"/>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ysClr val="windowText" lastClr="000000"/>
                  </a:solidFill>
                  <a:latin typeface="Arial"/>
                  <a:cs typeface="Arial"/>
                </a:rPr>
                <a:t>Toimenpiteen kuvaus</a:t>
              </a:r>
              <a:endParaRPr lang="fi-FI" sz="1000" b="0" i="0" u="none" strike="noStrike" baseline="0">
                <a:solidFill>
                  <a:sysClr val="windowText" lastClr="000000"/>
                </a:solidFill>
                <a:latin typeface="Arial"/>
                <a:cs typeface="Arial"/>
              </a:endParaRPr>
            </a:p>
            <a:p>
              <a:pPr indent="-1440000" algn="l" rtl="0">
                <a:defRPr sz="1000"/>
              </a:pPr>
              <a:r>
                <a:rPr lang="fi-FI" sz="1000" b="1" i="0" u="none" strike="noStrike" baseline="0">
                  <a:solidFill>
                    <a:sysClr val="windowText" lastClr="000000"/>
                  </a:solidFill>
                  <a:latin typeface="Arial"/>
                  <a:ea typeface="+mn-ea"/>
                  <a:cs typeface="Arial"/>
                </a:rPr>
                <a:t>A</a:t>
              </a:r>
              <a:r>
                <a:rPr lang="fi-FI" sz="1000" b="0" i="0" u="none" strike="noStrike" baseline="0">
                  <a:solidFill>
                    <a:sysClr val="windowText" lastClr="000000"/>
                  </a:solidFill>
                  <a:latin typeface="Arial"/>
                  <a:ea typeface="+mn-ea"/>
                  <a:cs typeface="Arial"/>
                </a:rPr>
                <a:t>: Lämmitysverkoston lämmöneristystä parannetaan, jolloin verkostohäviöt pienenevät. Lämmön loppukulutuksen kohteessa oletetaan pysyvän ennallaan.</a:t>
              </a:r>
            </a:p>
            <a:p>
              <a:pPr indent="-1440000" algn="l" rtl="0">
                <a:defRPr sz="1000"/>
              </a:pPr>
              <a:endParaRPr lang="fi-FI" sz="1000" b="0" i="0" u="none" strike="noStrike" baseline="0">
                <a:solidFill>
                  <a:sysClr val="windowText" lastClr="000000"/>
                </a:solidFill>
                <a:latin typeface="Arial"/>
                <a:ea typeface="+mn-ea"/>
                <a:cs typeface="Arial"/>
              </a:endParaRPr>
            </a:p>
            <a:p>
              <a:pPr rtl="0"/>
              <a:r>
                <a:rPr lang="fi-FI" sz="1000" b="1" i="0" u="none" strike="noStrike" baseline="0">
                  <a:solidFill>
                    <a:sysClr val="windowText" lastClr="000000"/>
                  </a:solidFill>
                  <a:latin typeface="Arial"/>
                  <a:ea typeface="+mn-ea"/>
                  <a:cs typeface="Arial"/>
                </a:rPr>
                <a:t>B</a:t>
              </a:r>
              <a:r>
                <a:rPr lang="fi-FI" sz="1000" b="0" i="0" u="none" strike="noStrike" baseline="0">
                  <a:solidFill>
                    <a:sysClr val="windowText" lastClr="000000"/>
                  </a:solidFill>
                  <a:latin typeface="Arial"/>
                  <a:ea typeface="+mn-ea"/>
                  <a:cs typeface="Arial"/>
                </a:rPr>
                <a:t>: Lämpimän käyttöveden kiertovesiverkoston verkostohäviöitä pienennetään parantamalla kiertovesiputkiston lämmöneristystä ja/tai poistamalla lämminvesiverkostosta kiertovesipattereita. </a:t>
              </a:r>
            </a:p>
            <a:p>
              <a:pPr rtl="0"/>
              <a:endParaRPr lang="fi-FI" sz="1000" b="1"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Laskentaperiaatteen kuvaus</a:t>
              </a:r>
              <a:endParaRPr lang="fi-FI" sz="1000" b="0"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A</a:t>
              </a:r>
              <a:r>
                <a:rPr lang="fi-FI" sz="1000" b="0" i="0" u="none" strike="noStrike" baseline="0">
                  <a:solidFill>
                    <a:sysClr val="windowText" lastClr="000000"/>
                  </a:solidFill>
                  <a:latin typeface="Arial"/>
                  <a:cs typeface="Arial"/>
                </a:rPr>
                <a:t>: Säästölaskentaa varten tunnetaan putken sisällä kulkevan nesteen keskimääräinen lämpötila ja putkea ympäröivän ilman lämpötila. Eristettävän putken ulkohalkaisija sekä eristyksen paksuus ennen ja jälkeen toimenpidettä. Säästö lasketaan määrittämällä putkiston lämpöhäviöt ennen eristyksen parantamista ja sen jälkeen. Laskennassa käytetään aputaulukon 1 mukaisia lämmönsiirtokertoimia tapauskohtaisesti. Säästöä saavutetaan lämmityskaudella, jonka pituuden määrittämiseen voi käyttää aputaulukkoa 4.</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B</a:t>
              </a:r>
              <a:r>
                <a:rPr lang="fi-FI" sz="1000" b="0" i="0" u="none" strike="noStrike" baseline="0">
                  <a:solidFill>
                    <a:sysClr val="windowText" lastClr="000000"/>
                  </a:solidFill>
                  <a:latin typeface="Arial"/>
                  <a:cs typeface="Arial"/>
                </a:rPr>
                <a:t>: Laskentaa varten tiedetään kiertojohdon pituus tai arvioidaan se alla olevan aputaulukon 2 mukaisesti nettoalan ja rakennustyypin perusteella. Kiertojohdon lämpöhäviön ominaisteho ja eristystaso arvioidaan aputaulukon 3 mukaisesti. Kiertojohdon käyttöaika on ympäri vuoden (8 760 h).</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cs typeface="Arial"/>
                </a:rPr>
                <a:t>Kaikki aiemmat kiertojohdon lämpöhäviöt eivät menneet hukkaan vaan vähensivät muuta lämmitystarvetta tiloissa. Laskennassa voidaan olettaa, että kiertojohdon lämpöhäviö on pääsosin mennyt hukkaan. Käyttövesipattereiden häviöistä sen sijaan usien suuri osa on voitu hyödyntää muussa tilalämmityksessä. Mikäli käyttöveden kiertojohto sijaitsee rakennuksen sisällä lämmitetyissä tiloissa, voidaan energiatodistuslaskennan tapaan laskea, että 50% lämpöhäviöistä hyödynnetään tilalämmityksessä.</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endParaRPr lang="fi-FI" sz="1000" b="0" i="0" u="none" strike="noStrike" baseline="0">
                <a:solidFill>
                  <a:srgbClr val="000000"/>
                </a:solidFill>
                <a:latin typeface="Arial"/>
                <a:cs typeface="Arial"/>
              </a:endParaRP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A </a:t>
              </a:r>
              <a:r>
                <a:rPr lang="fi-FI" sz="1000" b="0" i="0" u="none" strike="noStrike" baseline="0">
                  <a:solidFill>
                    <a:srgbClr val="000000"/>
                  </a:solidFill>
                  <a:latin typeface="Arial"/>
                  <a:cs typeface="Arial"/>
                </a:rPr>
                <a:t>- Putkiston eristys, verkostohäviöiden pienentäminen: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14:m>
                <m:oMathPara xmlns:m="http://schemas.openxmlformats.org/officeDocument/2006/math">
                  <m:oMathParaPr>
                    <m:jc m:val="left"/>
                  </m:oMathParaPr>
                  <m:oMath>
                    <m:r>
                      <a:rPr lang="fi-FI" sz="1000" b="0" i="1">
                        <a:effectLst/>
                        <a:latin typeface="Cambria Math" panose="02040503050406030204" pitchFamily="18" charset="0"/>
                        <a:ea typeface="Cambria Math" panose="02040503050406030204" pitchFamily="18" charset="0"/>
                        <a:cs typeface="+mn-cs"/>
                      </a:rPr>
                      <m:t>𝑆</m:t>
                    </m:r>
                    <m:r>
                      <a:rPr lang="fi-FI" sz="1000" b="0" i="1">
                        <a:effectLst/>
                        <a:latin typeface="Cambria Math" panose="02040503050406030204" pitchFamily="18" charset="0"/>
                        <a:ea typeface="Cambria Math" panose="02040503050406030204" pitchFamily="18" charset="0"/>
                        <a:cs typeface="+mn-cs"/>
                      </a:rPr>
                      <m:t>ää</m:t>
                    </m:r>
                    <m:r>
                      <a:rPr lang="fi-FI" sz="1000" b="0" i="1">
                        <a:effectLst/>
                        <a:latin typeface="Cambria Math" panose="02040503050406030204" pitchFamily="18" charset="0"/>
                        <a:ea typeface="Cambria Math" panose="02040503050406030204" pitchFamily="18" charset="0"/>
                        <a:cs typeface="+mn-cs"/>
                      </a:rPr>
                      <m:t>𝑠𝑡</m:t>
                    </m:r>
                    <m:r>
                      <a:rPr lang="fi-FI" sz="1000" b="0" i="1">
                        <a:effectLst/>
                        <a:latin typeface="Cambria Math" panose="02040503050406030204" pitchFamily="18" charset="0"/>
                        <a:ea typeface="Cambria Math" panose="02040503050406030204" pitchFamily="18" charset="0"/>
                        <a:cs typeface="+mn-cs"/>
                      </a:rPr>
                      <m:t>ö </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𝑀𝑊ℎ</m:t>
                        </m:r>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𝑎</m:t>
                        </m:r>
                      </m:e>
                    </m:d>
                  </m:oMath>
                </m:oMathPara>
              </a14:m>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14:m>
                <m:oMath xmlns:m="http://schemas.openxmlformats.org/officeDocument/2006/math">
                  <m:r>
                    <a:rPr lang="fi-FI" sz="1000" b="0" i="1">
                      <a:effectLst/>
                      <a:latin typeface="Cambria Math" panose="02040503050406030204" pitchFamily="18" charset="0"/>
                      <a:ea typeface="Cambria Math" panose="02040503050406030204" pitchFamily="18" charset="0"/>
                      <a:cs typeface="+mn-cs"/>
                    </a:rPr>
                    <m:t>=(</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𝑙</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𝑚𝑝</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ℎ</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𝑣𝑖</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𝑡</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𝑒𝑛𝑛𝑒𝑛</m:t>
                      </m:r>
                      <m:r>
                        <a:rPr lang="fi-FI" sz="1000" b="0" i="1">
                          <a:effectLst/>
                          <a:latin typeface="Cambria Math" panose="02040503050406030204" pitchFamily="18" charset="0"/>
                          <a:ea typeface="Cambria Math" panose="02040503050406030204" pitchFamily="18" charset="0"/>
                          <a:cs typeface="+mn-cs"/>
                        </a:rPr>
                        <m:t> </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𝑊</m:t>
                          </m:r>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𝑚</m:t>
                          </m:r>
                        </m:e>
                      </m:d>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𝑙</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𝑚𝑝</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ℎ</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𝑣𝑖</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𝑡</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𝑗</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𝑙𝑘𝑒𝑒𝑛</m:t>
                      </m:r>
                      <m:r>
                        <a:rPr lang="fi-FI" sz="1000" b="0" i="1">
                          <a:effectLst/>
                          <a:latin typeface="Cambria Math" panose="02040503050406030204" pitchFamily="18" charset="0"/>
                          <a:ea typeface="Cambria Math" panose="02040503050406030204" pitchFamily="18" charset="0"/>
                          <a:cs typeface="+mn-cs"/>
                        </a:rPr>
                        <m:t> </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𝑊</m:t>
                          </m:r>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𝑚</m:t>
                          </m:r>
                        </m:e>
                      </m:d>
                    </m:e>
                  </m:d>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𝑥</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𝑝𝑢𝑡𝑘𝑖𝑠𝑡𝑜𝑛</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𝑝𝑖𝑡𝑢𝑢𝑠</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𝑚</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𝑥</m:t>
                  </m:r>
                  <m:r>
                    <a:rPr lang="fi-FI" sz="1000" b="0" i="1">
                      <a:effectLst/>
                      <a:latin typeface="Cambria Math" panose="02040503050406030204" pitchFamily="18" charset="0"/>
                      <a:ea typeface="Cambria Math" panose="02040503050406030204" pitchFamily="18" charset="0"/>
                      <a:cs typeface="+mn-cs"/>
                    </a:rPr>
                    <m:t> </m:t>
                  </m:r>
                </m:oMath>
              </a14:m>
              <a:r>
                <a:rPr lang="fi-FI" sz="1000" b="0" i="1">
                  <a:effectLst/>
                  <a:latin typeface="Cambria Math" panose="02040503050406030204" pitchFamily="18" charset="0"/>
                  <a:ea typeface="Cambria Math" panose="02040503050406030204" pitchFamily="18" charset="0"/>
                  <a:cs typeface="+mn-cs"/>
                </a:rPr>
                <a:t>lämmityskauden pituus (h)</a:t>
              </a:r>
            </a:p>
            <a:p>
              <a:pPr marL="0" marR="0" lvl="0" indent="0" algn="l" defTabSz="914400" rtl="0" eaLnBrk="1" fontAlgn="auto" latinLnBrk="0" hangingPunct="1">
                <a:lnSpc>
                  <a:spcPct val="100000"/>
                </a:lnSpc>
                <a:spcBef>
                  <a:spcPts val="0"/>
                </a:spcBef>
                <a:spcAft>
                  <a:spcPts val="0"/>
                </a:spcAft>
                <a:buClrTx/>
                <a:buSzTx/>
                <a:buFontTx/>
                <a:buNone/>
                <a:tabLst/>
                <a:defRPr sz="1000"/>
              </a:pPr>
              <a14:m>
                <m:oMath xmlns:m="http://schemas.openxmlformats.org/officeDocument/2006/math">
                  <m:r>
                    <a:rPr lang="fi-FI" sz="1000" b="0" i="1">
                      <a:effectLst/>
                      <a:latin typeface="Cambria Math" panose="02040503050406030204" pitchFamily="18" charset="0"/>
                      <a:ea typeface="Cambria Math" panose="02040503050406030204" pitchFamily="18" charset="0"/>
                      <a:cs typeface="+mn-cs"/>
                    </a:rPr>
                    <m:t>𝑥</m:t>
                  </m:r>
                  <m:r>
                    <a:rPr lang="fi-FI" sz="1000" b="0" i="1">
                      <a:effectLst/>
                      <a:latin typeface="Cambria Math" panose="02040503050406030204" pitchFamily="18" charset="0"/>
                      <a:ea typeface="Cambria Math" panose="02040503050406030204" pitchFamily="18" charset="0"/>
                      <a:cs typeface="+mn-cs"/>
                    </a:rPr>
                    <m:t> (1−</m:t>
                  </m:r>
                  <m:r>
                    <a:rPr lang="fi-FI" sz="1000" b="0" i="1">
                      <a:effectLst/>
                      <a:latin typeface="Cambria Math" panose="02040503050406030204" pitchFamily="18" charset="0"/>
                      <a:ea typeface="Cambria Math" panose="02040503050406030204" pitchFamily="18" charset="0"/>
                      <a:cs typeface="+mn-cs"/>
                    </a:rPr>
                    <m:t>𝑙</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𝑚𝑝</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ℎ</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𝑣𝑖</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𝑖𝑠𝑡</m:t>
                  </m:r>
                  <m:r>
                    <a:rPr lang="fi-FI" sz="1000" b="0" i="1">
                      <a:effectLst/>
                      <a:latin typeface="Cambria Math" panose="02040503050406030204" pitchFamily="18" charset="0"/>
                      <a:ea typeface="Cambria Math" panose="02040503050406030204" pitchFamily="18" charset="0"/>
                      <a:cs typeface="+mn-cs"/>
                    </a:rPr>
                    <m:t>ä </m:t>
                  </m:r>
                  <m:r>
                    <a:rPr lang="fi-FI" sz="1000" b="0" i="1">
                      <a:effectLst/>
                      <a:latin typeface="Cambria Math" panose="02040503050406030204" pitchFamily="18" charset="0"/>
                      <a:ea typeface="Cambria Math" panose="02040503050406030204" pitchFamily="18" charset="0"/>
                      <a:cs typeface="+mn-cs"/>
                    </a:rPr>
                    <m:t>𝑡𝑖𝑙𝑜𝑗𝑒𝑛</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𝑙</m:t>
                  </m:r>
                  <m:r>
                    <a:rPr lang="fi-FI" sz="1000" b="0" i="1">
                      <a:effectLst/>
                      <a:latin typeface="Cambria Math" panose="02040503050406030204" pitchFamily="18" charset="0"/>
                      <a:ea typeface="Cambria Math" panose="02040503050406030204" pitchFamily="18" charset="0"/>
                      <a:cs typeface="+mn-cs"/>
                    </a:rPr>
                    <m:t>ä</m:t>
                  </m:r>
                  <m:r>
                    <a:rPr lang="fi-FI" sz="1000" b="0" i="1">
                      <a:effectLst/>
                      <a:latin typeface="Cambria Math" panose="02040503050406030204" pitchFamily="18" charset="0"/>
                      <a:ea typeface="Cambria Math" panose="02040503050406030204" pitchFamily="18" charset="0"/>
                      <a:cs typeface="+mn-cs"/>
                    </a:rPr>
                    <m:t>𝑚𝑖𝑡𝑦𝑘𝑠𝑒𝑒𝑛</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ℎ𝑦</m:t>
                  </m:r>
                  <m:r>
                    <a:rPr lang="fi-FI" sz="1000" b="0" i="1">
                      <a:effectLst/>
                      <a:latin typeface="Cambria Math" panose="02040503050406030204" pitchFamily="18" charset="0"/>
                      <a:ea typeface="Cambria Math" panose="02040503050406030204" pitchFamily="18" charset="0"/>
                      <a:cs typeface="+mn-cs"/>
                    </a:rPr>
                    <m:t>ö</m:t>
                  </m:r>
                  <m:r>
                    <a:rPr lang="fi-FI" sz="1000" b="0" i="1">
                      <a:effectLst/>
                      <a:latin typeface="Cambria Math" panose="02040503050406030204" pitchFamily="18" charset="0"/>
                      <a:ea typeface="Cambria Math" panose="02040503050406030204" pitchFamily="18" charset="0"/>
                      <a:cs typeface="+mn-cs"/>
                    </a:rPr>
                    <m:t>𝑑𝑦𝑛𝑛𝑒𝑡𝑡𝑦</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𝑜𝑠𝑢𝑢𝑠</m:t>
                  </m:r>
                  <m:r>
                    <a:rPr lang="fi-FI" sz="1000" b="0" i="1">
                      <a:effectLst/>
                      <a:latin typeface="Cambria Math" panose="02040503050406030204" pitchFamily="18" charset="0"/>
                      <a:ea typeface="Cambria Math" panose="02040503050406030204" pitchFamily="18" charset="0"/>
                      <a:cs typeface="+mn-cs"/>
                    </a:rPr>
                    <m:t> (%)) </m:t>
                  </m:r>
                </m:oMath>
              </a14:m>
              <a:r>
                <a:rPr lang="fi-FI" i="1">
                  <a:effectLst/>
                  <a:latin typeface="Cambria Math" panose="02040503050406030204" pitchFamily="18" charset="0"/>
                  <a:ea typeface="Cambria Math" panose="02040503050406030204" pitchFamily="18" charset="0"/>
                </a:rPr>
                <a:t>/ muuntokerroin (1000 000)</a:t>
              </a:r>
            </a:p>
            <a:p>
              <a:pPr algn="l" rtl="0">
                <a:defRPr sz="1000"/>
              </a:pPr>
              <a:endParaRPr lang="fi-FI" sz="1000" b="0" i="1" u="none" strike="noStrike" baseline="0">
                <a:solidFill>
                  <a:srgbClr val="000000"/>
                </a:solidFill>
                <a:latin typeface="Cambria Math" panose="02040503050406030204" pitchFamily="18" charset="0"/>
                <a:ea typeface="Cambria Math" panose="02040503050406030204" pitchFamily="18" charset="0"/>
                <a:cs typeface="Arial"/>
              </a:endParaRPr>
            </a:p>
            <a:p>
              <a:pPr algn="l" rtl="0">
                <a:defRPr sz="1000"/>
              </a:pPr>
              <a:r>
                <a:rPr lang="fi-FI" sz="1000" b="1" i="0" u="none" strike="noStrike" baseline="0">
                  <a:solidFill>
                    <a:sysClr val="windowText" lastClr="000000"/>
                  </a:solidFill>
                  <a:latin typeface="Arial"/>
                  <a:cs typeface="Arial"/>
                </a:rPr>
                <a:t>B</a:t>
              </a:r>
              <a:r>
                <a:rPr lang="fi-FI" sz="1000" b="0" i="0" u="none" strike="noStrike" baseline="0">
                  <a:solidFill>
                    <a:sysClr val="windowText" lastClr="000000"/>
                  </a:solidFill>
                  <a:latin typeface="Arial"/>
                  <a:cs typeface="Arial"/>
                </a:rPr>
                <a:t> - Kiertovesiverkoston lämpöhäviöiden pienentäminen eristystä parantamalla ja/tai kiertovesipattereita poistamalla: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ysClr val="windowText" lastClr="000000"/>
                </a:solidFill>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14:m>
                <m:oMathPara xmlns:m="http://schemas.openxmlformats.org/officeDocument/2006/math">
                  <m:oMathParaPr>
                    <m:jc m:val="left"/>
                  </m:oMathParaPr>
                  <m:oMath>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𝑆</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𝑠𝑡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d>
                      <m:dPr>
                        <m:ctrlPr>
                          <a:rPr lang="fi-FI" sz="1000" b="0" i="1">
                            <a:solidFill>
                              <a:sysClr val="windowText" lastClr="000000"/>
                            </a:solidFill>
                            <a:effectLst/>
                            <a:latin typeface="Cambria Math" panose="02040503050406030204" pitchFamily="18" charset="0"/>
                            <a:ea typeface="Cambria Math" panose="02040503050406030204" pitchFamily="18" charset="0"/>
                            <a:cs typeface="+mn-cs"/>
                          </a:rPr>
                        </m:ctrlPr>
                      </m:dPr>
                      <m:e>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𝑀𝑊ℎ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𝑎</m:t>
                        </m:r>
                      </m:e>
                    </m:d>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i="1">
                        <a:solidFill>
                          <a:sysClr val="windowText" lastClr="000000"/>
                        </a:solidFill>
                        <a:effectLst/>
                        <a:latin typeface="Cambria Math" panose="02040503050406030204" pitchFamily="18" charset="0"/>
                        <a:ea typeface="Cambria Math" panose="02040503050406030204" pitchFamily="18" charset="0"/>
                        <a:cs typeface="+mn-cs"/>
                      </a:rPr>
                      <m:t>=</m:t>
                    </m:r>
                    <m:d>
                      <m:dPr>
                        <m:ctrlPr>
                          <a:rPr lang="fi-FI" sz="1000" b="0" i="1">
                            <a:solidFill>
                              <a:sysClr val="windowText" lastClr="000000"/>
                            </a:solidFill>
                            <a:effectLst/>
                            <a:latin typeface="Cambria Math" panose="02040503050406030204" pitchFamily="18" charset="0"/>
                            <a:ea typeface="Cambria Math" panose="02040503050406030204" pitchFamily="18" charset="0"/>
                            <a:cs typeface="+mn-cs"/>
                          </a:rPr>
                        </m:ctrlPr>
                      </m:dPr>
                      <m:e>
                        <m:r>
                          <a:rPr lang="fi-FI" sz="1000" b="0" i="1">
                            <a:solidFill>
                              <a:sysClr val="windowText" lastClr="000000"/>
                            </a:solidFill>
                            <a:effectLst/>
                            <a:latin typeface="Cambria Math" panose="02040503050406030204" pitchFamily="18" charset="0"/>
                            <a:ea typeface="Cambria Math" panose="02040503050406030204" pitchFamily="18" charset="0"/>
                            <a:cs typeface="+mn-cs"/>
                          </a:rPr>
                          <m:t>(</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𝑘𝑖𝑒𝑟𝑡𝑜𝑗𝑜ℎ𝑑𝑜𝑛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𝑚𝑝</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𝑣𝑖</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𝑒𝑛𝑛𝑒𝑛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𝑒𝑟𝑖𝑠𝑡𝑦𝑘𝑠𝑒𝑛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𝑝𝑎𝑟𝑎𝑛𝑡𝑎𝑚𝑖𝑠𝑡𝑎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𝑊</m:t>
                            </m:r>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𝑚</m:t>
                            </m:r>
                          </m:e>
                        </m:d>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𝑘𝑖𝑒𝑟𝑡𝑜𝑗𝑜ℎ𝑑𝑜𝑛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𝑚𝑝</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𝑣𝑖</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𝑒𝑟𝑖𝑠𝑡𝑦𝑘𝑠𝑒𝑛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𝑝𝑎𝑟𝑎𝑛𝑡𝑎𝑚𝑖𝑠𝑒𝑛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𝑗</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𝑙𝑘𝑒𝑒𝑛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d>
                          <m:dPr>
                            <m:ctrlPr>
                              <a:rPr lang="fi-FI" sz="1000" b="0" i="1">
                                <a:effectLst/>
                                <a:latin typeface="Cambria Math" panose="02040503050406030204" pitchFamily="18" charset="0"/>
                                <a:ea typeface="Cambria Math" panose="02040503050406030204" pitchFamily="18" charset="0"/>
                                <a:cs typeface="+mn-cs"/>
                              </a:rPr>
                            </m:ctrlPr>
                          </m:dPr>
                          <m:e>
                            <m:r>
                              <a:rPr lang="fi-FI" sz="1000" b="0" i="1">
                                <a:effectLst/>
                                <a:latin typeface="Cambria Math" panose="02040503050406030204" pitchFamily="18" charset="0"/>
                                <a:ea typeface="Cambria Math" panose="02040503050406030204" pitchFamily="18" charset="0"/>
                                <a:cs typeface="+mn-cs"/>
                              </a:rPr>
                              <m:t>𝑊</m:t>
                            </m:r>
                            <m:r>
                              <a:rPr lang="fi-FI" sz="1000" b="0" i="1">
                                <a:effectLst/>
                                <a:latin typeface="Cambria Math" panose="02040503050406030204" pitchFamily="18" charset="0"/>
                                <a:ea typeface="Cambria Math" panose="02040503050406030204" pitchFamily="18" charset="0"/>
                                <a:cs typeface="+mn-cs"/>
                              </a:rPr>
                              <m:t>/</m:t>
                            </m:r>
                            <m:r>
                              <a:rPr lang="fi-FI" sz="1000" b="0" i="1">
                                <a:effectLst/>
                                <a:latin typeface="Cambria Math" panose="02040503050406030204" pitchFamily="18" charset="0"/>
                                <a:ea typeface="Cambria Math" panose="02040503050406030204" pitchFamily="18" charset="0"/>
                                <a:cs typeface="+mn-cs"/>
                              </a:rPr>
                              <m:t>𝑚</m:t>
                            </m:r>
                          </m:e>
                        </m:d>
                      </m:e>
                    </m:d>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oMath>
                </m:oMathPara>
              </a14:m>
              <a:br>
                <a:rPr lang="fi-FI" sz="1000" b="0" i="1">
                  <a:solidFill>
                    <a:sysClr val="windowText" lastClr="000000"/>
                  </a:solidFill>
                  <a:effectLst/>
                  <a:latin typeface="Cambria Math" panose="02040503050406030204" pitchFamily="18" charset="0"/>
                  <a:ea typeface="Cambria Math" panose="02040503050406030204" pitchFamily="18" charset="0"/>
                  <a:cs typeface="+mn-cs"/>
                </a:rPr>
              </a:br>
              <a:r>
                <a:rPr lang="fi-FI" sz="1000" b="0" i="1">
                  <a:solidFill>
                    <a:sysClr val="windowText" lastClr="000000"/>
                  </a:solidFill>
                  <a:effectLst/>
                  <a:latin typeface="Cambria Math" panose="02040503050406030204" pitchFamily="18" charset="0"/>
                  <a:ea typeface="Cambria Math" panose="02040503050406030204" pitchFamily="18" charset="0"/>
                  <a:cs typeface="+mn-cs"/>
                </a:rPr>
                <a:t>x  </a:t>
              </a:r>
              <a14:m>
                <m:oMath xmlns:m="http://schemas.openxmlformats.org/officeDocument/2006/math">
                  <m:r>
                    <a:rPr lang="fi-FI" sz="1000" b="0" i="1">
                      <a:effectLst/>
                      <a:latin typeface="Cambria Math" panose="02040503050406030204" pitchFamily="18" charset="0"/>
                      <a:ea typeface="Cambria Math" panose="02040503050406030204" pitchFamily="18" charset="0"/>
                      <a:cs typeface="+mn-cs"/>
                    </a:rPr>
                    <m:t>𝑝𝑢𝑡𝑘𝑖𝑠𝑡𝑜𝑛</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𝑝𝑖𝑡𝑢𝑢𝑠</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𝑚</m:t>
                  </m:r>
                  <m:r>
                    <a:rPr lang="fi-FI" sz="1000" b="0" i="1">
                      <a:effectLst/>
                      <a:latin typeface="Cambria Math" panose="02040503050406030204" pitchFamily="18" charset="0"/>
                      <a:ea typeface="Cambria Math" panose="02040503050406030204" pitchFamily="18" charset="0"/>
                      <a:cs typeface="+mn-cs"/>
                    </a:rPr>
                    <m:t>) </m:t>
                  </m:r>
                  <m:r>
                    <a:rPr lang="fi-FI" sz="1000" b="0" i="1">
                      <a:effectLst/>
                      <a:latin typeface="Cambria Math" panose="02040503050406030204" pitchFamily="18" charset="0"/>
                      <a:ea typeface="Cambria Math" panose="02040503050406030204" pitchFamily="18" charset="0"/>
                      <a:cs typeface="+mn-cs"/>
                    </a:rPr>
                    <m:t>𝑥</m:t>
                  </m:r>
                  <m:r>
                    <a:rPr lang="fi-FI" sz="1000" b="0" i="1">
                      <a:effectLst/>
                      <a:latin typeface="Cambria Math" panose="02040503050406030204" pitchFamily="18" charset="0"/>
                      <a:ea typeface="Cambria Math" panose="02040503050406030204" pitchFamily="18" charset="0"/>
                      <a:cs typeface="+mn-cs"/>
                    </a:rPr>
                    <m:t> </m:t>
                  </m:r>
                </m:oMath>
              </a14:m>
              <a:r>
                <a:rPr lang="fi-FI" sz="1000" b="0" i="1">
                  <a:effectLst/>
                  <a:latin typeface="Cambria Math" panose="02040503050406030204" pitchFamily="18" charset="0"/>
                  <a:ea typeface="Cambria Math" panose="02040503050406030204" pitchFamily="18" charset="0"/>
                  <a:cs typeface="+mn-cs"/>
                </a:rPr>
                <a:t>8760 (h))/ 1000 000 x </a:t>
              </a:r>
              <a14:m>
                <m:oMath xmlns:m="http://schemas.openxmlformats.org/officeDocument/2006/math">
                  <m:r>
                    <a:rPr lang="fi-FI" sz="1000" b="0" i="1">
                      <a:solidFill>
                        <a:sysClr val="windowText" lastClr="000000"/>
                      </a:solidFill>
                      <a:effectLst/>
                      <a:latin typeface="Cambria Math" panose="02040503050406030204" pitchFamily="18" charset="0"/>
                      <a:ea typeface="Cambria Math" panose="02040503050406030204" pitchFamily="18" charset="0"/>
                      <a:cs typeface="+mn-cs"/>
                    </a:rPr>
                    <m:t>(1 −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𝑚𝑝</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𝑣𝑖</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𝑖𝑠𝑡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𝑡𝑖𝑙𝑜𝑗𝑒𝑛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𝑚𝑖𝑡𝑦𝑘𝑠𝑒𝑒𝑛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ℎ𝑦</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𝑑𝑦𝑛𝑛𝑒𝑡𝑡𝑦</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𝑜𝑠𝑢𝑢𝑠</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𝑝𝑜𝑖𝑠𝑡𝑒𝑡𝑡𝑎𝑣𝑖𝑒𝑛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𝑘𝑖𝑒𝑟𝑡𝑜𝑣𝑒𝑠𝑖𝑝𝑎𝑡𝑡𝑒𝑟𝑒𝑖𝑑𝑒𝑛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𝑡𝑒ℎ𝑜</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𝑥</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𝑙𝑢𝑘𝑢𝑚</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𝑟</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𝑥</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d>
                    <m:dPr>
                      <m:ctrlPr>
                        <a:rPr lang="fi-FI" sz="1000" b="0" i="1">
                          <a:solidFill>
                            <a:sysClr val="windowText" lastClr="000000"/>
                          </a:solidFill>
                          <a:effectLst/>
                          <a:latin typeface="Cambria Math" panose="02040503050406030204" pitchFamily="18" charset="0"/>
                          <a:ea typeface="Cambria Math" panose="02040503050406030204" pitchFamily="18" charset="0"/>
                          <a:cs typeface="+mn-cs"/>
                        </a:rPr>
                      </m:ctrlPr>
                    </m:dPr>
                    <m:e>
                      <m:r>
                        <a:rPr lang="fi-FI" sz="1000" b="0" i="1">
                          <a:solidFill>
                            <a:sysClr val="windowText" lastClr="000000"/>
                          </a:solidFill>
                          <a:effectLst/>
                          <a:latin typeface="Cambria Math" panose="02040503050406030204" pitchFamily="18" charset="0"/>
                          <a:ea typeface="Cambria Math" panose="02040503050406030204" pitchFamily="18" charset="0"/>
                          <a:cs typeface="+mn-cs"/>
                        </a:rPr>
                        <m:t>1−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𝑙</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𝑚𝑝</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𝑣𝑖</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𝑖𝑑𝑒𝑛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ℎ𝑦</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𝑑𝑦𝑛𝑡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𝑚𝑖𝑠𝑒𝑛</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𝑜𝑠𝑢𝑢𝑠</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e>
                  </m:d>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𝑥</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𝑘</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ä</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𝑦𝑡𝑡</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ö</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𝑎𝑖𝑘𝑎</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 </m:t>
                  </m:r>
                  <m:r>
                    <a:rPr lang="fi-FI" sz="1000" b="0" i="1">
                      <a:solidFill>
                        <a:sysClr val="windowText" lastClr="000000"/>
                      </a:solidFill>
                      <a:effectLst/>
                      <a:latin typeface="Cambria Math" panose="02040503050406030204" pitchFamily="18" charset="0"/>
                      <a:ea typeface="Cambria Math" panose="02040503050406030204" pitchFamily="18" charset="0"/>
                      <a:cs typeface="+mn-cs"/>
                    </a:rPr>
                    <m:t>𝑣𝑢𝑜𝑑𝑒𝑠𝑠𝑎</m:t>
                  </m:r>
                </m:oMath>
              </a14:m>
              <a:r>
                <a:rPr lang="fi-FI" i="1">
                  <a:solidFill>
                    <a:sysClr val="windowText" lastClr="000000"/>
                  </a:solidFill>
                  <a:effectLst/>
                  <a:latin typeface="Cambria Math" panose="02040503050406030204" pitchFamily="18" charset="0"/>
                  <a:ea typeface="Cambria Math" panose="02040503050406030204" pitchFamily="18" charset="0"/>
                </a:rPr>
                <a:t> (h)</a:t>
              </a:r>
            </a:p>
          </xdr:txBody>
        </xdr:sp>
      </mc:Choice>
      <mc:Fallback xmlns="">
        <xdr:sp macro="" textlink="">
          <xdr:nvSpPr>
            <xdr:cNvPr id="4" name="Text Box 14">
              <a:extLst>
                <a:ext uri="{FF2B5EF4-FFF2-40B4-BE49-F238E27FC236}">
                  <a16:creationId xmlns:a16="http://schemas.microsoft.com/office/drawing/2014/main" id="{17DE4B03-A387-4F34-A46E-381DA1CF5B01}"/>
                </a:ext>
              </a:extLst>
            </xdr:cNvPr>
            <xdr:cNvSpPr txBox="1">
              <a:spLocks noChangeArrowheads="1"/>
            </xdr:cNvSpPr>
          </xdr:nvSpPr>
          <xdr:spPr bwMode="auto">
            <a:xfrm>
              <a:off x="647698" y="685799"/>
              <a:ext cx="6696077" cy="6124576"/>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ysClr val="windowText" lastClr="000000"/>
                  </a:solidFill>
                  <a:latin typeface="Arial"/>
                  <a:cs typeface="Arial"/>
                </a:rPr>
                <a:t>Toimenpiteen kuvaus</a:t>
              </a:r>
              <a:endParaRPr lang="fi-FI" sz="1000" b="0" i="0" u="none" strike="noStrike" baseline="0">
                <a:solidFill>
                  <a:sysClr val="windowText" lastClr="000000"/>
                </a:solidFill>
                <a:latin typeface="Arial"/>
                <a:cs typeface="Arial"/>
              </a:endParaRPr>
            </a:p>
            <a:p>
              <a:pPr indent="-1440000" algn="l" rtl="0">
                <a:defRPr sz="1000"/>
              </a:pPr>
              <a:r>
                <a:rPr lang="fi-FI" sz="1000" b="1" i="0" u="none" strike="noStrike" baseline="0">
                  <a:solidFill>
                    <a:sysClr val="windowText" lastClr="000000"/>
                  </a:solidFill>
                  <a:latin typeface="Arial"/>
                  <a:ea typeface="+mn-ea"/>
                  <a:cs typeface="Arial"/>
                </a:rPr>
                <a:t>A</a:t>
              </a:r>
              <a:r>
                <a:rPr lang="fi-FI" sz="1000" b="0" i="0" u="none" strike="noStrike" baseline="0">
                  <a:solidFill>
                    <a:sysClr val="windowText" lastClr="000000"/>
                  </a:solidFill>
                  <a:latin typeface="Arial"/>
                  <a:ea typeface="+mn-ea"/>
                  <a:cs typeface="Arial"/>
                </a:rPr>
                <a:t>: Lämmitysverkoston lämmöneristystä parannetaan, jolloin verkostohäviöt pienenevät. Lämmön loppukulutuksen kohteessa oletetaan pysyvän ennallaan.</a:t>
              </a:r>
            </a:p>
            <a:p>
              <a:pPr indent="-1440000" algn="l" rtl="0">
                <a:defRPr sz="1000"/>
              </a:pPr>
              <a:endParaRPr lang="fi-FI" sz="1000" b="0" i="0" u="none" strike="noStrike" baseline="0">
                <a:solidFill>
                  <a:sysClr val="windowText" lastClr="000000"/>
                </a:solidFill>
                <a:latin typeface="Arial"/>
                <a:ea typeface="+mn-ea"/>
                <a:cs typeface="Arial"/>
              </a:endParaRPr>
            </a:p>
            <a:p>
              <a:pPr rtl="0"/>
              <a:r>
                <a:rPr lang="fi-FI" sz="1000" b="1" i="0" u="none" strike="noStrike" baseline="0">
                  <a:solidFill>
                    <a:sysClr val="windowText" lastClr="000000"/>
                  </a:solidFill>
                  <a:latin typeface="Arial"/>
                  <a:ea typeface="+mn-ea"/>
                  <a:cs typeface="Arial"/>
                </a:rPr>
                <a:t>B</a:t>
              </a:r>
              <a:r>
                <a:rPr lang="fi-FI" sz="1000" b="0" i="0" u="none" strike="noStrike" baseline="0">
                  <a:solidFill>
                    <a:sysClr val="windowText" lastClr="000000"/>
                  </a:solidFill>
                  <a:latin typeface="Arial"/>
                  <a:ea typeface="+mn-ea"/>
                  <a:cs typeface="Arial"/>
                </a:rPr>
                <a:t>: Lämpimän käyttöveden kiertovesiverkoston verkostohäviöitä pienennetään parantamalla kiertovesiputkiston lämmöneristystä ja/tai poistamalla lämminvesiverkostosta kiertovesipattereita. </a:t>
              </a:r>
            </a:p>
            <a:p>
              <a:pPr rtl="0"/>
              <a:endParaRPr lang="fi-FI" sz="1000" b="1"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Laskentaperiaatteen kuvaus</a:t>
              </a:r>
              <a:endParaRPr lang="fi-FI" sz="1000" b="0"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A</a:t>
              </a:r>
              <a:r>
                <a:rPr lang="fi-FI" sz="1000" b="0" i="0" u="none" strike="noStrike" baseline="0">
                  <a:solidFill>
                    <a:sysClr val="windowText" lastClr="000000"/>
                  </a:solidFill>
                  <a:latin typeface="Arial"/>
                  <a:cs typeface="Arial"/>
                </a:rPr>
                <a:t>: Säästölaskentaa varten tunnetaan putken sisällä kulkevan nesteen keskimääräinen lämpötila ja putkea ympäröivän ilman lämpötila. Eristettävän putken ulkohalkaisija sekä eristyksen paksuus ennen ja jälkeen toimenpidettä. Säästö lasketaan määrittämällä putkiston lämpöhäviöt ennen eristyksen parantamista ja sen jälkeen. Laskennassa käytetään aputaulukon 1 mukaisia lämmönsiirtokertoimia tapauskohtaisesti. Säästöä saavutetaan lämmityskaudella, jonka pituuden määrittämiseen voi käyttää aputaulukkoa 4.</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B</a:t>
              </a:r>
              <a:r>
                <a:rPr lang="fi-FI" sz="1000" b="0" i="0" u="none" strike="noStrike" baseline="0">
                  <a:solidFill>
                    <a:sysClr val="windowText" lastClr="000000"/>
                  </a:solidFill>
                  <a:latin typeface="Arial"/>
                  <a:cs typeface="Arial"/>
                </a:rPr>
                <a:t>: Laskentaa varten tiedetään kiertojohdon pituus tai arvioidaan se alla olevan aputaulukon 2 mukaisesti nettoalan ja rakennustyypin perusteella. Kiertojohdon lämpöhäviön ominaisteho ja eristystaso arvioidaan aputaulukon 3 mukaisesti. Kiertojohdon käyttöaika on ympäri vuoden (8 760 h).</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cs typeface="Arial"/>
                </a:rPr>
                <a:t>Kaikki aiemmat kiertojohdon lämpöhäviöt eivät menneet hukkaan vaan vähensivät muuta lämmitystarvetta tiloissa. Laskennassa voidaan olettaa, että kiertojohdon lämpöhäviö on pääsosin mennyt hukkaan. Käyttövesipattereiden häviöistä sen sijaan usien suuri osa on voitu hyödyntää muussa tilalämmityksessä. Mikäli käyttöveden kiertojohto sijaitsee rakennuksen sisällä lämmitetyissä tiloissa, voidaan energiatodistuslaskennan tapaan laskea, että 50% lämpöhäviöistä hyödynnetään tilalämmityksessä.</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endParaRPr lang="fi-FI" sz="1000" b="0" i="0" u="none" strike="noStrike" baseline="0">
                <a:solidFill>
                  <a:srgbClr val="000000"/>
                </a:solidFill>
                <a:latin typeface="Arial"/>
                <a:cs typeface="Arial"/>
              </a:endParaRP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A </a:t>
              </a:r>
              <a:r>
                <a:rPr lang="fi-FI" sz="1000" b="0" i="0" u="none" strike="noStrike" baseline="0">
                  <a:solidFill>
                    <a:srgbClr val="000000"/>
                  </a:solidFill>
                  <a:latin typeface="Arial"/>
                  <a:cs typeface="Arial"/>
                </a:rPr>
                <a:t>- Putkiston eristys, verkostohäviöiden pienentäminen: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𝑆ää𝑠𝑡ö (𝑀𝑊ℎ/𝑎)</a:t>
              </a:r>
              <a:endParaRPr lang="fi-FI" sz="1000" b="0" i="1">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=((𝑙ä𝑚𝑝öℎä𝑣𝑖ö𝑡 𝑒𝑛𝑛𝑒𝑛 (𝑊/𝑚)−𝑙ä𝑚𝑝öℎä𝑣𝑖ö𝑡 𝑗ä𝑙𝑘𝑒𝑒𝑛 (𝑊/𝑚))  𝑥 𝑝𝑢𝑡𝑘𝑖𝑠𝑡𝑜𝑛 𝑝𝑖𝑡𝑢𝑢𝑠 (𝑚) 𝑥 </a:t>
              </a:r>
              <a:r>
                <a:rPr lang="fi-FI" sz="1000" b="0" i="1">
                  <a:effectLst/>
                  <a:latin typeface="Cambria Math" panose="02040503050406030204" pitchFamily="18" charset="0"/>
                  <a:ea typeface="Cambria Math" panose="02040503050406030204" pitchFamily="18" charset="0"/>
                  <a:cs typeface="+mn-cs"/>
                </a:rPr>
                <a:t>lämmityskauden pituus (h)</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effectLst/>
                  <a:latin typeface="Cambria Math" panose="02040503050406030204" pitchFamily="18" charset="0"/>
                  <a:ea typeface="Cambria Math" panose="02040503050406030204" pitchFamily="18" charset="0"/>
                  <a:cs typeface="+mn-cs"/>
                </a:rPr>
                <a:t>𝑥 (1−𝑙ä𝑚𝑝öℎä𝑣𝑖ö𝑖𝑠𝑡ä 𝑡𝑖𝑙𝑜𝑗𝑒𝑛 𝑙ä𝑚𝑖𝑡𝑦𝑘𝑠𝑒𝑒𝑛 ℎ𝑦ö𝑑𝑦𝑛𝑛𝑒𝑡𝑡𝑦 𝑜𝑠𝑢𝑢𝑠 (%)) </a:t>
              </a:r>
              <a:r>
                <a:rPr lang="fi-FI" i="1">
                  <a:effectLst/>
                  <a:latin typeface="Cambria Math" panose="02040503050406030204" pitchFamily="18" charset="0"/>
                  <a:ea typeface="Cambria Math" panose="02040503050406030204" pitchFamily="18" charset="0"/>
                </a:rPr>
                <a:t>/ muuntokerroin (1000 000)</a:t>
              </a:r>
            </a:p>
            <a:p>
              <a:pPr algn="l" rtl="0">
                <a:defRPr sz="1000"/>
              </a:pPr>
              <a:endParaRPr lang="fi-FI" sz="1000" b="0" i="1" u="none" strike="noStrike" baseline="0">
                <a:solidFill>
                  <a:srgbClr val="000000"/>
                </a:solidFill>
                <a:latin typeface="Cambria Math" panose="02040503050406030204" pitchFamily="18" charset="0"/>
                <a:ea typeface="Cambria Math" panose="02040503050406030204" pitchFamily="18" charset="0"/>
                <a:cs typeface="Arial"/>
              </a:endParaRPr>
            </a:p>
            <a:p>
              <a:pPr algn="l" rtl="0">
                <a:defRPr sz="1000"/>
              </a:pPr>
              <a:r>
                <a:rPr lang="fi-FI" sz="1000" b="1" i="0" u="none" strike="noStrike" baseline="0">
                  <a:solidFill>
                    <a:sysClr val="windowText" lastClr="000000"/>
                  </a:solidFill>
                  <a:latin typeface="Arial"/>
                  <a:cs typeface="Arial"/>
                </a:rPr>
                <a:t>B</a:t>
              </a:r>
              <a:r>
                <a:rPr lang="fi-FI" sz="1000" b="0" i="0" u="none" strike="noStrike" baseline="0">
                  <a:solidFill>
                    <a:sysClr val="windowText" lastClr="000000"/>
                  </a:solidFill>
                  <a:latin typeface="Arial"/>
                  <a:cs typeface="Arial"/>
                </a:rPr>
                <a:t> - Kiertovesiverkoston lämpöhäviöiden pienentäminen eristystä parantamalla ja/tai kiertovesipattereita poistamalla: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1">
                <a:solidFill>
                  <a:sysClr val="windowText" lastClr="000000"/>
                </a:solidFill>
                <a:effectLst/>
                <a:latin typeface="Cambria Math" panose="02040503050406030204" pitchFamily="18" charset="0"/>
                <a:ea typeface="Cambria Math" panose="02040503050406030204" pitchFamily="18" charset="0"/>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a:solidFill>
                    <a:sysClr val="windowText" lastClr="000000"/>
                  </a:solidFill>
                  <a:effectLst/>
                  <a:latin typeface="Cambria Math" panose="02040503050406030204" pitchFamily="18" charset="0"/>
                  <a:ea typeface="Cambria Math" panose="02040503050406030204" pitchFamily="18" charset="0"/>
                  <a:cs typeface="+mn-cs"/>
                </a:rPr>
                <a:t>𝑆ää𝑠𝑡ö(𝑀𝑊ℎ/𝑎)  </a:t>
              </a:r>
              <a:r>
                <a:rPr lang="fi-FI" sz="1000" i="0">
                  <a:solidFill>
                    <a:sysClr val="windowText" lastClr="000000"/>
                  </a:solidFill>
                  <a:effectLst/>
                  <a:latin typeface="Cambria Math" panose="02040503050406030204" pitchFamily="18" charset="0"/>
                  <a:ea typeface="Cambria Math" panose="02040503050406030204" pitchFamily="18" charset="0"/>
                  <a:cs typeface="+mn-cs"/>
                </a:rPr>
                <a:t>=</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((𝑘𝑖𝑒𝑟𝑡𝑜𝑗𝑜ℎ𝑑𝑜𝑛 𝑙ä𝑚𝑝öℎä𝑣𝑖ö𝑡 𝑒𝑛𝑛𝑒𝑛 𝑒𝑟𝑖𝑠𝑡𝑦𝑘𝑠𝑒𝑛 𝑝𝑎𝑟𝑎𝑛𝑡𝑎𝑚𝑖𝑠𝑡𝑎 (</a:t>
              </a:r>
              <a:r>
                <a:rPr lang="fi-FI" sz="1000" b="0" i="0">
                  <a:effectLst/>
                  <a:latin typeface="Cambria Math" panose="02040503050406030204" pitchFamily="18" charset="0"/>
                  <a:ea typeface="Cambria Math" panose="02040503050406030204" pitchFamily="18" charset="0"/>
                  <a:cs typeface="+mn-cs"/>
                </a:rPr>
                <a:t>𝑊/𝑚)</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 𝑘𝑖𝑒𝑟𝑡𝑜𝑗𝑜ℎ𝑑𝑜𝑛 𝑙ä𝑚𝑝öℎä𝑣𝑖ö𝑡 𝑒𝑟𝑖𝑠𝑡𝑦𝑘𝑠𝑒𝑛 𝑝𝑎𝑟𝑎𝑛𝑡𝑎𝑚𝑖𝑠𝑒𝑛 𝑗ä𝑙𝑘𝑒𝑒𝑛 (</a:t>
              </a:r>
              <a:r>
                <a:rPr lang="fi-FI" sz="1000" b="0" i="0">
                  <a:effectLst/>
                  <a:latin typeface="Cambria Math" panose="02040503050406030204" pitchFamily="18" charset="0"/>
                  <a:ea typeface="Cambria Math" panose="02040503050406030204" pitchFamily="18" charset="0"/>
                  <a:cs typeface="+mn-cs"/>
                </a:rPr>
                <a:t>𝑊/𝑚))</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  </a:t>
              </a:r>
              <a:br>
                <a:rPr lang="fi-FI" sz="1000" b="0" i="1">
                  <a:solidFill>
                    <a:sysClr val="windowText" lastClr="000000"/>
                  </a:solidFill>
                  <a:effectLst/>
                  <a:latin typeface="Cambria Math" panose="02040503050406030204" pitchFamily="18" charset="0"/>
                  <a:ea typeface="Cambria Math" panose="02040503050406030204" pitchFamily="18" charset="0"/>
                  <a:cs typeface="+mn-cs"/>
                </a:rPr>
              </a:br>
              <a:r>
                <a:rPr lang="fi-FI" sz="1000" b="0" i="1">
                  <a:solidFill>
                    <a:sysClr val="windowText" lastClr="000000"/>
                  </a:solidFill>
                  <a:effectLst/>
                  <a:latin typeface="Cambria Math" panose="02040503050406030204" pitchFamily="18" charset="0"/>
                  <a:ea typeface="Cambria Math" panose="02040503050406030204" pitchFamily="18" charset="0"/>
                  <a:cs typeface="+mn-cs"/>
                </a:rPr>
                <a:t>x  </a:t>
              </a:r>
              <a:r>
                <a:rPr lang="fi-FI" sz="1000" b="0" i="0">
                  <a:effectLst/>
                  <a:latin typeface="Cambria Math" panose="02040503050406030204" pitchFamily="18" charset="0"/>
                  <a:ea typeface="Cambria Math" panose="02040503050406030204" pitchFamily="18" charset="0"/>
                  <a:cs typeface="+mn-cs"/>
                </a:rPr>
                <a:t>𝑝𝑢𝑡𝑘𝑖𝑠𝑡𝑜𝑛 𝑝𝑖𝑡𝑢𝑢𝑠 (𝑚) 𝑥 </a:t>
              </a:r>
              <a:r>
                <a:rPr lang="fi-FI" sz="1000" b="0" i="1">
                  <a:effectLst/>
                  <a:latin typeface="Cambria Math" panose="02040503050406030204" pitchFamily="18" charset="0"/>
                  <a:ea typeface="Cambria Math" panose="02040503050406030204" pitchFamily="18" charset="0"/>
                  <a:cs typeface="+mn-cs"/>
                </a:rPr>
                <a:t>8760 (h))/ 1000 000 x </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(1 − 𝑙ä𝑚𝑝öℎä𝑣𝑖ö𝑖𝑠𝑡ä 𝑡𝑖𝑙𝑜𝑗𝑒𝑛 𝑙ä𝑚𝑖𝑡𝑦𝑘𝑠𝑒𝑒𝑛 ℎ𝑦ö𝑑𝑦𝑛𝑛𝑒𝑡𝑡𝑦 𝑜𝑠𝑢𝑢𝑠 (%))+((𝑝𝑜𝑖𝑠𝑡𝑒𝑡𝑡𝑎𝑣𝑖𝑒𝑛 𝑘𝑖𝑒𝑟𝑡𝑜𝑣𝑒𝑠𝑖𝑝𝑎𝑡𝑡𝑒𝑟𝑒𝑖𝑑𝑒𝑛 𝑡𝑒ℎ𝑜 𝑥 𝑙𝑢𝑘𝑢𝑚ää𝑟ä 𝑥 (1− 𝑙ä𝑚𝑝öℎä𝑣𝑖ö𝑖𝑑𝑒𝑛 ℎ𝑦ö𝑑𝑦𝑛𝑡ä𝑚𝑖𝑠𝑒𝑛 𝑜𝑠𝑢𝑢𝑠 (%)) 𝑥 𝑘ä𝑦𝑡𝑡ö𝑎𝑖𝑘𝑎 𝑣𝑢𝑜𝑑𝑒𝑠𝑠𝑎</a:t>
              </a:r>
              <a:r>
                <a:rPr lang="fi-FI" i="1">
                  <a:solidFill>
                    <a:sysClr val="windowText" lastClr="000000"/>
                  </a:solidFill>
                  <a:effectLst/>
                  <a:latin typeface="Cambria Math" panose="02040503050406030204" pitchFamily="18" charset="0"/>
                  <a:ea typeface="Cambria Math" panose="02040503050406030204" pitchFamily="18" charset="0"/>
                </a:rPr>
                <a:t> (h)</a:t>
              </a:r>
            </a:p>
          </xdr:txBody>
        </xdr:sp>
      </mc:Fallback>
    </mc:AlternateContent>
    <xdr:clientData/>
  </xdr:twoCellAnchor>
  <xdr:twoCellAnchor editAs="oneCell">
    <xdr:from>
      <xdr:col>1</xdr:col>
      <xdr:colOff>25198</xdr:colOff>
      <xdr:row>128</xdr:row>
      <xdr:rowOff>19050</xdr:rowOff>
    </xdr:from>
    <xdr:to>
      <xdr:col>1</xdr:col>
      <xdr:colOff>1801164</xdr:colOff>
      <xdr:row>147</xdr:row>
      <xdr:rowOff>9525</xdr:rowOff>
    </xdr:to>
    <xdr:pic>
      <xdr:nvPicPr>
        <xdr:cNvPr id="7" name="Kuva 1">
          <a:extLst>
            <a:ext uri="{FF2B5EF4-FFF2-40B4-BE49-F238E27FC236}">
              <a16:creationId xmlns:a16="http://schemas.microsoft.com/office/drawing/2014/main" id="{F741F915-BC29-4B63-BC34-2AB804D0F65C}"/>
            </a:ext>
          </a:extLst>
        </xdr:cNvPr>
        <xdr:cNvPicPr>
          <a:picLocks noChangeAspect="1"/>
        </xdr:cNvPicPr>
      </xdr:nvPicPr>
      <xdr:blipFill>
        <a:blip xmlns:r="http://schemas.openxmlformats.org/officeDocument/2006/relationships" r:embed="rId1"/>
        <a:stretch>
          <a:fillRect/>
        </a:stretch>
      </xdr:blipFill>
      <xdr:spPr>
        <a:xfrm>
          <a:off x="644323" y="21202650"/>
          <a:ext cx="1775966" cy="30670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xdr:colOff>
      <xdr:row>4</xdr:row>
      <xdr:rowOff>1</xdr:rowOff>
    </xdr:from>
    <xdr:ext cx="5981700" cy="3200400"/>
    <mc:AlternateContent xmlns:mc="http://schemas.openxmlformats.org/markup-compatibility/2006" xmlns:a14="http://schemas.microsoft.com/office/drawing/2010/main">
      <mc:Choice Requires="a14">
        <xdr:sp macro="" textlink="">
          <xdr:nvSpPr>
            <xdr:cNvPr id="18" name="Text Box 13">
              <a:extLst>
                <a:ext uri="{FF2B5EF4-FFF2-40B4-BE49-F238E27FC236}">
                  <a16:creationId xmlns:a16="http://schemas.microsoft.com/office/drawing/2014/main" id="{00000000-0008-0000-0900-000005000000}"/>
                </a:ext>
              </a:extLst>
            </xdr:cNvPr>
            <xdr:cNvSpPr txBox="1">
              <a:spLocks noChangeArrowheads="1"/>
            </xdr:cNvSpPr>
          </xdr:nvSpPr>
          <xdr:spPr bwMode="auto">
            <a:xfrm>
              <a:off x="619126" y="676276"/>
              <a:ext cx="5981700" cy="3200400"/>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Tuloilmakoneen tuloilman lämpötilaa alennetaan lämpötilan asetusarvoa muuttamalla.</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Ilmavirta ja käyttöaika säilyvät ennallaan. </a:t>
              </a:r>
            </a:p>
            <a:p>
              <a:pPr algn="l" rtl="0">
                <a:defRPr sz="1000"/>
              </a:pPr>
              <a:endParaRPr lang="fi-FI" sz="10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Säästö lasketaan karkealla tasolla olettaen, että tuloilman lämpötila pysyy ympäri vuoden samana </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ja laskennassa ulkolämpötila on lämmityskauden keskiarvo. Lämmityskauden pituutena ja sen ulkolämpötilan keskiarvona voidaan käyttää aputaulukon 1 mukaisia säävyöhykekohtaisia arvoja. Rakennuksen säävyöhykkeen voi määrittää karttakuvasta.</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Säästö lasketaan määrittämällä tuloilmakoneen energiankulutus ennen asetusarvomuutosta ja sen jälkeen. Laskennassa käytetään ilman tiheyttä (1,2 kg/m3) ja ominaislämpökapasiteettia (1,0 kJ/kgoC).</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 </a:t>
              </a:r>
            </a:p>
            <a:p>
              <a:pPr rtl="0" eaLnBrk="1" fontAlgn="auto" latinLnBrk="0" hangingPunct="1"/>
              <a:endParaRPr lang="fi-FI" sz="1000" b="0" i="1">
                <a:effectLst/>
                <a:latin typeface="Cambria Math" panose="02040503050406030204" pitchFamily="18" charset="0"/>
                <a:ea typeface="Cambria Math" panose="02040503050406030204" pitchFamily="18" charset="0"/>
                <a:cs typeface="+mn-cs"/>
              </a:endParaRPr>
            </a:p>
            <a:p>
              <a:pPr rtl="0" eaLnBrk="1" fontAlgn="auto" latinLnBrk="0" hangingPunct="1"/>
              <a14:m>
                <m:oMathPara xmlns:m="http://schemas.openxmlformats.org/officeDocument/2006/math">
                  <m:oMathParaPr>
                    <m:jc m:val="left"/>
                  </m:oMathParaPr>
                  <m:oMath>
                    <m:r>
                      <m:rPr>
                        <m:sty m:val="p"/>
                      </m:rPr>
                      <a:rPr lang="fi-FI" sz="1000" b="0" i="0">
                        <a:effectLst/>
                        <a:latin typeface="Cambria Math" panose="02040503050406030204" pitchFamily="18" charset="0"/>
                        <a:ea typeface="Cambria Math" panose="02040503050406030204" pitchFamily="18" charset="0"/>
                        <a:cs typeface="+mn-cs"/>
                      </a:rPr>
                      <m:t>S</m:t>
                    </m:r>
                    <m:r>
                      <a:rPr lang="fi-FI" sz="1000" b="0" i="0">
                        <a:effectLst/>
                        <a:latin typeface="Cambria Math" panose="02040503050406030204" pitchFamily="18" charset="0"/>
                        <a:ea typeface="Cambria Math" panose="02040503050406030204" pitchFamily="18" charset="0"/>
                        <a:cs typeface="+mn-cs"/>
                      </a:rPr>
                      <m:t>ää</m:t>
                    </m:r>
                    <m:r>
                      <m:rPr>
                        <m:sty m:val="p"/>
                      </m:rPr>
                      <a:rPr lang="fi-FI" sz="1000" b="0" i="0">
                        <a:effectLst/>
                        <a:latin typeface="Cambria Math" panose="02040503050406030204" pitchFamily="18" charset="0"/>
                        <a:ea typeface="Cambria Math" panose="02040503050406030204" pitchFamily="18" charset="0"/>
                        <a:cs typeface="+mn-cs"/>
                      </a:rPr>
                      <m:t>st</m:t>
                    </m:r>
                    <m:r>
                      <a:rPr lang="fi-FI" sz="1000" b="0" i="0">
                        <a:effectLst/>
                        <a:latin typeface="Cambria Math" panose="02040503050406030204" pitchFamily="18" charset="0"/>
                        <a:ea typeface="Cambria Math" panose="02040503050406030204" pitchFamily="18" charset="0"/>
                        <a:cs typeface="+mn-cs"/>
                      </a:rPr>
                      <m:t>ö </m:t>
                    </m:r>
                    <m:d>
                      <m:dPr>
                        <m:ctrlPr>
                          <a:rPr lang="fi-FI" sz="1000" b="0" i="0">
                            <a:effectLst/>
                            <a:latin typeface="Cambria Math" panose="02040503050406030204" pitchFamily="18" charset="0"/>
                            <a:ea typeface="Cambria Math" panose="02040503050406030204" pitchFamily="18" charset="0"/>
                            <a:cs typeface="+mn-cs"/>
                          </a:rPr>
                        </m:ctrlPr>
                      </m:dPr>
                      <m:e>
                        <m:r>
                          <m:rPr>
                            <m:sty m:val="p"/>
                          </m:rPr>
                          <a:rPr lang="fi-FI" sz="1000" b="0" i="0">
                            <a:effectLst/>
                            <a:latin typeface="Cambria Math" panose="02040503050406030204" pitchFamily="18" charset="0"/>
                            <a:ea typeface="Cambria Math" panose="02040503050406030204" pitchFamily="18" charset="0"/>
                            <a:cs typeface="+mn-cs"/>
                          </a:rPr>
                          <m:t>MWh</m:t>
                        </m:r>
                        <m:r>
                          <a:rPr lang="fi-FI" sz="1000" b="0" i="0">
                            <a:effectLst/>
                            <a:latin typeface="Cambria Math" panose="02040503050406030204" pitchFamily="18" charset="0"/>
                            <a:ea typeface="Cambria Math" panose="02040503050406030204" pitchFamily="18" charset="0"/>
                            <a:cs typeface="+mn-cs"/>
                          </a:rPr>
                          <m:t>/</m:t>
                        </m:r>
                        <m:r>
                          <m:rPr>
                            <m:sty m:val="p"/>
                          </m:rPr>
                          <a:rPr lang="fi-FI" sz="1000" b="0" i="0">
                            <a:effectLst/>
                            <a:latin typeface="Cambria Math" panose="02040503050406030204" pitchFamily="18" charset="0"/>
                            <a:ea typeface="Cambria Math" panose="02040503050406030204" pitchFamily="18" charset="0"/>
                            <a:cs typeface="+mn-cs"/>
                          </a:rPr>
                          <m:t>a</m:t>
                        </m:r>
                      </m:e>
                    </m:d>
                  </m:oMath>
                </m:oMathPara>
              </a14:m>
              <a:endParaRPr lang="fi-FI" sz="1000" i="0">
                <a:solidFill>
                  <a:srgbClr val="FF0000"/>
                </a:solidFill>
                <a:effectLst/>
                <a:latin typeface="Cambria Math" panose="02040503050406030204" pitchFamily="18" charset="0"/>
                <a:ea typeface="Cambria Math" panose="02040503050406030204" pitchFamily="18" charset="0"/>
              </a:endParaRPr>
            </a:p>
            <a:p>
              <a14:m>
                <m:oMath xmlns:m="http://schemas.openxmlformats.org/officeDocument/2006/math">
                  <m:r>
                    <a:rPr lang="fi-FI" sz="1000" b="0" i="0">
                      <a:solidFill>
                        <a:sysClr val="windowText" lastClr="000000"/>
                      </a:solidFill>
                      <a:effectLst/>
                      <a:latin typeface="Cambria Math" panose="02040503050406030204" pitchFamily="18" charset="0"/>
                      <a:ea typeface="Cambria Math" panose="02040503050406030204" pitchFamily="18" charset="0"/>
                      <a:cs typeface="+mn-cs"/>
                    </a:rPr>
                    <m:t>=</m:t>
                  </m:r>
                </m:oMath>
              </a14:m>
              <a:r>
                <a:rPr lang="fi-FI" sz="1000" b="0" i="0">
                  <a:solidFill>
                    <a:sysClr val="windowText" lastClr="000000"/>
                  </a:solidFill>
                  <a:effectLst/>
                  <a:latin typeface="Cambria Math" panose="02040503050406030204" pitchFamily="18" charset="0"/>
                  <a:ea typeface="Cambria Math" panose="02040503050406030204" pitchFamily="18" charset="0"/>
                  <a:cs typeface="+mn-cs"/>
                </a:rPr>
                <a:t> IV-koneen lämmönkulutus ennen – lV-koneen lämmönkulutus jälkeen, missä</a:t>
              </a:r>
            </a:p>
            <a:p>
              <a:pPr rtl="0"/>
              <a:r>
                <a:rPr lang="fi-FI" sz="1000" b="0" i="0">
                  <a:solidFill>
                    <a:sysClr val="windowText" lastClr="000000"/>
                  </a:solidFill>
                  <a:effectLst/>
                  <a:latin typeface="Cambria Math" panose="02040503050406030204" pitchFamily="18" charset="0"/>
                  <a:ea typeface="Cambria Math" panose="02040503050406030204" pitchFamily="18" charset="0"/>
                  <a:cs typeface="+mn-cs"/>
                </a:rPr>
                <a:t>IV-koneen lämmönkulutus (MWh/a) = ilmavirta  (m</a:t>
              </a:r>
              <a:r>
                <a:rPr lang="fi-FI" sz="1000" b="0" i="0" baseline="30000">
                  <a:solidFill>
                    <a:sysClr val="windowText" lastClr="000000"/>
                  </a:solidFill>
                  <a:effectLst/>
                  <a:latin typeface="Cambria Math" panose="02040503050406030204" pitchFamily="18" charset="0"/>
                  <a:ea typeface="Cambria Math" panose="02040503050406030204" pitchFamily="18" charset="0"/>
                  <a:cs typeface="+mn-cs"/>
                </a:rPr>
                <a:t>3</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/s) x ilman tiheys </a:t>
              </a:r>
              <a:r>
                <a:rPr lang="fi-FI" sz="1000" b="0" i="0" baseline="0">
                  <a:effectLst/>
                  <a:latin typeface="Cambria Math" panose="02040503050406030204" pitchFamily="18" charset="0"/>
                  <a:ea typeface="Cambria Math" panose="02040503050406030204" pitchFamily="18" charset="0"/>
                  <a:cs typeface="+mn-cs"/>
                </a:rPr>
                <a:t>(kg/m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 </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x ilman ominaislämpökapasiteetti  </a:t>
              </a:r>
              <a:r>
                <a:rPr lang="fi-FI" sz="1000" b="0" i="0" baseline="0">
                  <a:effectLst/>
                  <a:latin typeface="Cambria Math" panose="02040503050406030204" pitchFamily="18" charset="0"/>
                  <a:ea typeface="Cambria Math" panose="02040503050406030204" pitchFamily="18" charset="0"/>
                  <a:cs typeface="+mn-cs"/>
                </a:rPr>
                <a:t>(kJ/kg</a:t>
              </a:r>
              <a:r>
                <a:rPr lang="fi-FI" sz="1000" b="0" i="0" baseline="30000">
                  <a:effectLst/>
                  <a:latin typeface="Cambria Math" panose="02040503050406030204" pitchFamily="18" charset="0"/>
                  <a:ea typeface="Cambria Math" panose="02040503050406030204" pitchFamily="18" charset="0"/>
                  <a:cs typeface="+mn-cs"/>
                </a:rPr>
                <a:t>o</a:t>
              </a:r>
              <a:r>
                <a:rPr lang="fi-FI" sz="1000" b="0" i="0" baseline="0">
                  <a:effectLst/>
                  <a:latin typeface="Cambria Math" panose="02040503050406030204" pitchFamily="18" charset="0"/>
                  <a:ea typeface="Cambria Math" panose="02040503050406030204" pitchFamily="18" charset="0"/>
                  <a:cs typeface="+mn-cs"/>
                </a:rPr>
                <a:t>C) </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x  (tuloilman lämpötila (°C )- ulkolämpötilan keskiarvo (°C)) x lämmityskauden pituus (vrk) x  IV-käyntiaika (h/vrk) x käyntiaikasuhde x (1-LTO hyötysuhde (%)) / muuntokerroin (1000)</a:t>
              </a:r>
            </a:p>
            <a:p>
              <a:pPr algn="l" rtl="0">
                <a:defRPr sz="1000"/>
              </a:pPr>
              <a:endParaRPr lang="fi-FI" sz="1000" b="0" i="0" u="none" strike="noStrike" baseline="0">
                <a:solidFill>
                  <a:srgbClr val="000000"/>
                </a:solidFill>
                <a:latin typeface="Arial"/>
                <a:cs typeface="Arial"/>
              </a:endParaRPr>
            </a:p>
          </xdr:txBody>
        </xdr:sp>
      </mc:Choice>
      <mc:Fallback xmlns="">
        <xdr:sp macro="" textlink="">
          <xdr:nvSpPr>
            <xdr:cNvPr id="18" name="Text Box 13">
              <a:extLst>
                <a:ext uri="{FF2B5EF4-FFF2-40B4-BE49-F238E27FC236}">
                  <a16:creationId xmlns:a16="http://schemas.microsoft.com/office/drawing/2014/main" id="{00000000-0008-0000-0900-000005000000}"/>
                </a:ext>
              </a:extLst>
            </xdr:cNvPr>
            <xdr:cNvSpPr txBox="1">
              <a:spLocks noChangeArrowheads="1"/>
            </xdr:cNvSpPr>
          </xdr:nvSpPr>
          <xdr:spPr bwMode="auto">
            <a:xfrm>
              <a:off x="619126" y="676276"/>
              <a:ext cx="5981700" cy="3200400"/>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Tuloilmakoneen tuloilman lämpötilaa alennetaan lämpötilan asetusarvoa muuttamalla.</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Ilmavirta ja käyttöaika säilyvät ennallaan. </a:t>
              </a:r>
            </a:p>
            <a:p>
              <a:pPr algn="l" rtl="0">
                <a:defRPr sz="1000"/>
              </a:pPr>
              <a:endParaRPr lang="fi-FI" sz="1000" b="1"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Säästö lasketaan karkealla tasolla olettaen, että tuloilman lämpötila pysyy ympäri vuoden samana </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ja laskennassa ulkolämpötila on lämmityskauden keskiarvo. Lämmityskauden pituutena ja sen ulkolämpötilan keskiarvona voidaan käyttää aputaulukon 1 mukaisia säävyöhykekohtaisia arvoja. Rakennuksen säävyöhykkeen voi määrittää karttakuvasta.</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Säästö lasketaan määrittämällä tuloilmakoneen energiankulutus ennen asetusarvomuutosta ja sen jälkeen. Laskennassa käytetään ilman tiheyttä (1,2 kg/m3) ja ominaislämpökapasiteettia (1,0 kJ/kgoC).</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 </a:t>
              </a:r>
            </a:p>
            <a:p>
              <a:pPr rtl="0" eaLnBrk="1" fontAlgn="auto" latinLnBrk="0" hangingPunct="1"/>
              <a:endParaRPr lang="fi-FI" sz="1000" b="0" i="1">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a:effectLst/>
                  <a:latin typeface="Cambria Math" panose="02040503050406030204" pitchFamily="18" charset="0"/>
                  <a:ea typeface="Cambria Math" panose="02040503050406030204" pitchFamily="18" charset="0"/>
                  <a:cs typeface="+mn-cs"/>
                </a:rPr>
                <a:t>Säästö (MWh/a)</a:t>
              </a:r>
              <a:endParaRPr lang="fi-FI" sz="1000" i="0">
                <a:solidFill>
                  <a:srgbClr val="FF0000"/>
                </a:solidFill>
                <a:effectLst/>
                <a:latin typeface="Cambria Math" panose="02040503050406030204" pitchFamily="18" charset="0"/>
                <a:ea typeface="Cambria Math" panose="02040503050406030204" pitchFamily="18" charset="0"/>
              </a:endParaRPr>
            </a:p>
            <a:p>
              <a:r>
                <a:rPr lang="fi-FI" sz="1000" b="0" i="0">
                  <a:solidFill>
                    <a:sysClr val="windowText" lastClr="000000"/>
                  </a:solidFill>
                  <a:effectLst/>
                  <a:latin typeface="Cambria Math" panose="02040503050406030204" pitchFamily="18" charset="0"/>
                  <a:ea typeface="Cambria Math" panose="02040503050406030204" pitchFamily="18" charset="0"/>
                  <a:cs typeface="+mn-cs"/>
                </a:rPr>
                <a:t>= IV-koneen lämmönkulutus ennen – lV-koneen lämmönkulutus jälkeen, missä</a:t>
              </a:r>
            </a:p>
            <a:p>
              <a:pPr rtl="0"/>
              <a:r>
                <a:rPr lang="fi-FI" sz="1000" b="0" i="0">
                  <a:solidFill>
                    <a:sysClr val="windowText" lastClr="000000"/>
                  </a:solidFill>
                  <a:effectLst/>
                  <a:latin typeface="Cambria Math" panose="02040503050406030204" pitchFamily="18" charset="0"/>
                  <a:ea typeface="Cambria Math" panose="02040503050406030204" pitchFamily="18" charset="0"/>
                  <a:cs typeface="+mn-cs"/>
                </a:rPr>
                <a:t>IV-koneen lämmönkulutus (MWh/a) = ilmavirta  (m</a:t>
              </a:r>
              <a:r>
                <a:rPr lang="fi-FI" sz="1000" b="0" i="0" baseline="30000">
                  <a:solidFill>
                    <a:sysClr val="windowText" lastClr="000000"/>
                  </a:solidFill>
                  <a:effectLst/>
                  <a:latin typeface="Cambria Math" panose="02040503050406030204" pitchFamily="18" charset="0"/>
                  <a:ea typeface="Cambria Math" panose="02040503050406030204" pitchFamily="18" charset="0"/>
                  <a:cs typeface="+mn-cs"/>
                </a:rPr>
                <a:t>3</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/s) x ilman tiheys </a:t>
              </a:r>
              <a:r>
                <a:rPr lang="fi-FI" sz="1000" b="0" i="0" baseline="0">
                  <a:effectLst/>
                  <a:latin typeface="Cambria Math" panose="02040503050406030204" pitchFamily="18" charset="0"/>
                  <a:ea typeface="Cambria Math" panose="02040503050406030204" pitchFamily="18" charset="0"/>
                  <a:cs typeface="+mn-cs"/>
                </a:rPr>
                <a:t>(kg/m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 </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x ilman ominaislämpökapasiteetti  </a:t>
              </a:r>
              <a:r>
                <a:rPr lang="fi-FI" sz="1000" b="0" i="0" baseline="0">
                  <a:effectLst/>
                  <a:latin typeface="Cambria Math" panose="02040503050406030204" pitchFamily="18" charset="0"/>
                  <a:ea typeface="Cambria Math" panose="02040503050406030204" pitchFamily="18" charset="0"/>
                  <a:cs typeface="+mn-cs"/>
                </a:rPr>
                <a:t>(kJ/kg</a:t>
              </a:r>
              <a:r>
                <a:rPr lang="fi-FI" sz="1000" b="0" i="0" baseline="30000">
                  <a:effectLst/>
                  <a:latin typeface="Cambria Math" panose="02040503050406030204" pitchFamily="18" charset="0"/>
                  <a:ea typeface="Cambria Math" panose="02040503050406030204" pitchFamily="18" charset="0"/>
                  <a:cs typeface="+mn-cs"/>
                </a:rPr>
                <a:t>o</a:t>
              </a:r>
              <a:r>
                <a:rPr lang="fi-FI" sz="1000" b="0" i="0" baseline="0">
                  <a:effectLst/>
                  <a:latin typeface="Cambria Math" panose="02040503050406030204" pitchFamily="18" charset="0"/>
                  <a:ea typeface="Cambria Math" panose="02040503050406030204" pitchFamily="18" charset="0"/>
                  <a:cs typeface="+mn-cs"/>
                </a:rPr>
                <a:t>C) </a:t>
              </a:r>
              <a:r>
                <a:rPr lang="fi-FI" sz="1000" b="0" i="0">
                  <a:solidFill>
                    <a:sysClr val="windowText" lastClr="000000"/>
                  </a:solidFill>
                  <a:effectLst/>
                  <a:latin typeface="Cambria Math" panose="02040503050406030204" pitchFamily="18" charset="0"/>
                  <a:ea typeface="Cambria Math" panose="02040503050406030204" pitchFamily="18" charset="0"/>
                  <a:cs typeface="+mn-cs"/>
                </a:rPr>
                <a:t>x  (tuloilman lämpötila (°C )- ulkolämpötilan keskiarvo (°C)) x lämmityskauden pituus (vrk) x  IV-käyntiaika (h/vrk) x käyntiaikasuhde x (1-LTO hyötysuhde (%)) / muuntokerroin (1000)</a:t>
              </a:r>
            </a:p>
            <a:p>
              <a:pPr algn="l" rtl="0">
                <a:defRPr sz="1000"/>
              </a:pPr>
              <a:endParaRPr lang="fi-FI" sz="1000" b="0" i="0" u="none" strike="noStrike" baseline="0">
                <a:solidFill>
                  <a:srgbClr val="000000"/>
                </a:solidFill>
                <a:latin typeface="Arial"/>
                <a:cs typeface="Arial"/>
              </a:endParaRPr>
            </a:p>
          </xdr:txBody>
        </xdr:sp>
      </mc:Fallback>
    </mc:AlternateContent>
    <xdr:clientData/>
  </xdr:oneCellAnchor>
  <xdr:twoCellAnchor editAs="oneCell">
    <xdr:from>
      <xdr:col>1</xdr:col>
      <xdr:colOff>149023</xdr:colOff>
      <xdr:row>56</xdr:row>
      <xdr:rowOff>19050</xdr:rowOff>
    </xdr:from>
    <xdr:to>
      <xdr:col>1</xdr:col>
      <xdr:colOff>1924989</xdr:colOff>
      <xdr:row>75</xdr:row>
      <xdr:rowOff>9525</xdr:rowOff>
    </xdr:to>
    <xdr:pic>
      <xdr:nvPicPr>
        <xdr:cNvPr id="2" name="Kuva 1">
          <a:extLst>
            <a:ext uri="{FF2B5EF4-FFF2-40B4-BE49-F238E27FC236}">
              <a16:creationId xmlns:a16="http://schemas.microsoft.com/office/drawing/2014/main" id="{EC75B0DA-8A31-2CB0-4E5D-563326DA0D5A}"/>
            </a:ext>
          </a:extLst>
        </xdr:cNvPr>
        <xdr:cNvPicPr>
          <a:picLocks noChangeAspect="1"/>
        </xdr:cNvPicPr>
      </xdr:nvPicPr>
      <xdr:blipFill>
        <a:blip xmlns:r="http://schemas.openxmlformats.org/officeDocument/2006/relationships" r:embed="rId1"/>
        <a:stretch>
          <a:fillRect/>
        </a:stretch>
      </xdr:blipFill>
      <xdr:spPr>
        <a:xfrm>
          <a:off x="768148" y="9382125"/>
          <a:ext cx="1775966" cy="30670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605788</xdr:colOff>
      <xdr:row>4</xdr:row>
      <xdr:rowOff>3808</xdr:rowOff>
    </xdr:from>
    <xdr:to>
      <xdr:col>8</xdr:col>
      <xdr:colOff>337185</xdr:colOff>
      <xdr:row>45</xdr:row>
      <xdr:rowOff>161924</xdr:rowOff>
    </xdr:to>
    <xdr:sp macro="" textlink="">
      <xdr:nvSpPr>
        <xdr:cNvPr id="95" name="Text Box 25">
          <a:extLst>
            <a:ext uri="{FF2B5EF4-FFF2-40B4-BE49-F238E27FC236}">
              <a16:creationId xmlns:a16="http://schemas.microsoft.com/office/drawing/2014/main" id="{00000000-0008-0000-0A00-000006000000}"/>
            </a:ext>
          </a:extLst>
        </xdr:cNvPr>
        <xdr:cNvSpPr txBox="1">
          <a:spLocks noChangeArrowheads="1"/>
        </xdr:cNvSpPr>
      </xdr:nvSpPr>
      <xdr:spPr bwMode="auto">
        <a:xfrm>
          <a:off x="605788" y="680083"/>
          <a:ext cx="7122797" cy="6797041"/>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Kohteen ilmanvaihdon toimintaa tarpeenmukaistetaan käyntiaikamuutoksella ja /tai ohjausmuutoksella tai ilmavirran säätimillä, joka pienentää puhallinsähkön ja lämmitysenergian kulutusta</a:t>
          </a:r>
          <a:r>
            <a:rPr lang="fi-FI" sz="1000" b="0" i="0" u="none" strike="noStrike" baseline="0">
              <a:solidFill>
                <a:sysClr val="windowText" lastClr="000000"/>
              </a:solidFill>
              <a:latin typeface="Arial" panose="020B0604020202020204" pitchFamily="34" charset="0"/>
              <a:cs typeface="Arial" panose="020B0604020202020204" pitchFamily="34" charset="0"/>
            </a:rPr>
            <a:t>.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Laskentaa voidaan hyödyntää tarpeenmukaisen ilmanvaihdon säästöjen laskentaan yhtäaikaisesti tai erikseen käyntiaikamuutoksille ja Ilmanvaihdon ohjaus- ja ilmamääränsäätötoimille.</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Laskennassa ilmanvaihdon käyntiaika on sama ympäri vuoden ja lämpötila-asetukset säilyvät ennallaan.</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Ilmanvaihtokoneen sisältämää mahdollista jäähdytystä ei huomioida.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Säästö lasketaan karkealla tasolla olettaen, että tuloilman lämpötila tiloihin pysyy ympäri vuoden samana </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ja ulkolämpötilana käytetään lämmityskauden keskiarvoa. Lämmityskauden pituutena ja sen ulkolämpötilan keskiarvona voidaan käyttää kohteen sijainnin perusteella aputaulukon 1 mukaisia säävyöhykekohtaisia arvoja.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Käyntiaikamuutoksien osalta </a:t>
          </a:r>
          <a:r>
            <a:rPr lang="fi-FI" sz="1000" b="0" i="0" u="none" strike="noStrike" baseline="0">
              <a:solidFill>
                <a:sysClr val="windowText" lastClr="000000"/>
              </a:solidFill>
              <a:latin typeface="Arial" panose="020B0604020202020204" pitchFamily="34" charset="0"/>
              <a:cs typeface="Arial" panose="020B0604020202020204" pitchFamily="34" charset="0"/>
            </a:rPr>
            <a:t>tunnetaan vuorokautiset käyntiajat ennen ja jälkeen muutoksen. Käyntiaikamuutos säästää puhallinenergiaa ympäri vuoden.</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Ilmanvaihdon ohjaus- ja ilmamääränsäätötoimilla voidaan olettaa ilmavirran pienenvän keskimäärin 20 prosenttia lähtötilanteesta (aputaulukko 5).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Puhallinmoottorien sähköteho voidaan laskea likimääräiskaavalla paineenkorotuksen ja puhallinhyötysuhteen perusteella. Mikäli tarkempia tietoja kohteesta ei ole käytettävissä, tuloilmakoneille ja poistoilmapuhaltimille voidaan käyttää aputalukossa 3 esitettyjä tyypillisisä </a:t>
          </a:r>
          <a:r>
            <a:rPr lang="fi-FI" sz="1000" b="0" i="0" u="none" strike="noStrike" baseline="0">
              <a:solidFill>
                <a:sysClr val="windowText" lastClr="000000"/>
              </a:solidFill>
              <a:latin typeface="Arial" panose="020B0604020202020204" pitchFamily="34" charset="0"/>
              <a:cs typeface="Arial" panose="020B0604020202020204" pitchFamily="34" charset="0"/>
            </a:rPr>
            <a:t>paineenkorotuksia, jotka riippuvat kohteena olevien laitteiden varustelutasosta. Vastaavasti, mikäli tarkempaa tietoa ei ole käytettävissä, puhallinkäytön kokonaishyötysuhteena voidaan käyttää kohteeseen parhaiten soveltuvan aputaulukkossa 4 esitetyn esimerkin hyötysuhdetta.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Säästö lasketaan määrittämällä ilmanvaihtojärjestelmän energiankulutus (lämpö ja sähkö) ennen aikaohjelmamuutosta ja sen jälkeen. Laskennassa käytetään ilman tiheyttä (1,2 kg/m</a:t>
          </a:r>
          <a:r>
            <a:rPr lang="fi-FI" sz="1000" b="0" i="0" u="none" strike="noStrike" baseline="30000">
              <a:solidFill>
                <a:srgbClr val="000000"/>
              </a:solidFill>
              <a:latin typeface="Arial" panose="020B0604020202020204" pitchFamily="34" charset="0"/>
              <a:cs typeface="Arial" panose="020B0604020202020204" pitchFamily="34" charset="0"/>
            </a:rPr>
            <a:t>3</a:t>
          </a:r>
          <a:r>
            <a:rPr lang="fi-FI" sz="1000" b="0" i="0" u="none" strike="noStrike" baseline="0">
              <a:solidFill>
                <a:srgbClr val="000000"/>
              </a:solidFill>
              <a:latin typeface="Arial" panose="020B0604020202020204" pitchFamily="34" charset="0"/>
              <a:cs typeface="Arial" panose="020B0604020202020204" pitchFamily="34" charset="0"/>
            </a:rPr>
            <a:t>) ja ominaislämpökapasiteettia (1,0 kJ/kg</a:t>
          </a:r>
          <a:r>
            <a:rPr lang="fi-FI" sz="1000" b="0" i="0" u="none" strike="noStrike" baseline="30000">
              <a:solidFill>
                <a:srgbClr val="000000"/>
              </a:solidFill>
              <a:latin typeface="Arial" panose="020B0604020202020204" pitchFamily="34" charset="0"/>
              <a:cs typeface="Arial" panose="020B0604020202020204" pitchFamily="34" charset="0"/>
            </a:rPr>
            <a:t>o</a:t>
          </a:r>
          <a:r>
            <a:rPr lang="fi-FI" sz="1000" b="0" i="0" u="none" strike="noStrike" baseline="0">
              <a:solidFill>
                <a:srgbClr val="000000"/>
              </a:solidFill>
              <a:latin typeface="Arial" panose="020B0604020202020204" pitchFamily="34" charset="0"/>
              <a:cs typeface="Arial" panose="020B0604020202020204" pitchFamily="34" charset="0"/>
            </a:rPr>
            <a:t>C).</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 </a:t>
          </a:r>
        </a:p>
        <a:p>
          <a:pPr rtl="0"/>
          <a:endParaRPr lang="fi-FI" sz="1000" b="0" i="0" u="sng" baseline="0">
            <a:effectLst/>
            <a:latin typeface="Arial" panose="020B0604020202020204" pitchFamily="34" charset="0"/>
            <a:ea typeface="+mn-ea"/>
            <a:cs typeface="Arial" panose="020B0604020202020204" pitchFamily="34" charset="0"/>
          </a:endParaRPr>
        </a:p>
        <a:p>
          <a:pPr rtl="0"/>
          <a:r>
            <a:rPr lang="fi-FI" sz="1000" b="0" i="0" u="sng" baseline="0">
              <a:effectLst/>
              <a:latin typeface="Arial" panose="020B0604020202020204" pitchFamily="34" charset="0"/>
              <a:ea typeface="+mn-ea"/>
              <a:cs typeface="Arial" panose="020B0604020202020204" pitchFamily="34" charset="0"/>
            </a:rPr>
            <a:t>Lämpö</a:t>
          </a:r>
        </a:p>
        <a:p>
          <a:pPr rtl="0"/>
          <a:r>
            <a:rPr lang="fi-FI" sz="1000" i="0">
              <a:effectLst/>
              <a:latin typeface="Cambria Math" panose="02040503050406030204" pitchFamily="18" charset="0"/>
              <a:ea typeface="Cambria Math" panose="02040503050406030204" pitchFamily="18" charset="0"/>
              <a:cs typeface="Arial" panose="020B0604020202020204" pitchFamily="34" charset="0"/>
            </a:rPr>
            <a:t>𝑆ää𝑠𝑡ö (𝑀𝑊ℎ/𝑎)</a:t>
          </a:r>
        </a:p>
        <a:p>
          <a:pPr rtl="0"/>
          <a:r>
            <a:rPr lang="fi-FI" sz="1000" i="0">
              <a:effectLst/>
              <a:latin typeface="Cambria Math" panose="02040503050406030204" pitchFamily="18" charset="0"/>
              <a:ea typeface="Cambria Math" panose="02040503050406030204" pitchFamily="18" charset="0"/>
              <a:cs typeface="Arial" panose="020B0604020202020204" pitchFamily="34" charset="0"/>
            </a:rPr>
            <a:t>= IV-koneen lämmönkulutus ennen – lV-koneen lämmönkulutus jälkeen, missä</a:t>
          </a:r>
        </a:p>
        <a:p>
          <a:pPr rtl="0"/>
          <a:r>
            <a:rPr lang="fi-FI" sz="1000" i="0">
              <a:effectLst/>
              <a:latin typeface="Cambria Math" panose="02040503050406030204" pitchFamily="18" charset="0"/>
              <a:ea typeface="Cambria Math" panose="02040503050406030204" pitchFamily="18" charset="0"/>
              <a:cs typeface="Arial" panose="020B0604020202020204" pitchFamily="34" charset="0"/>
            </a:rPr>
            <a:t>IV-koneen lämmönkulutus (MWh/a) = ilmavirta  (m</a:t>
          </a:r>
          <a:r>
            <a:rPr lang="fi-FI" sz="100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i="0">
              <a:effectLst/>
              <a:latin typeface="Cambria Math" panose="02040503050406030204" pitchFamily="18" charset="0"/>
              <a:ea typeface="Cambria Math" panose="02040503050406030204" pitchFamily="18" charset="0"/>
              <a:cs typeface="Arial" panose="020B0604020202020204" pitchFamily="34" charset="0"/>
            </a:rPr>
            <a:t>/s) x ilman tiheys (kg/m</a:t>
          </a:r>
          <a:r>
            <a:rPr lang="fi-FI" sz="100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i="0">
              <a:effectLst/>
              <a:latin typeface="Cambria Math" panose="02040503050406030204" pitchFamily="18" charset="0"/>
              <a:ea typeface="Cambria Math" panose="02040503050406030204" pitchFamily="18" charset="0"/>
              <a:cs typeface="Arial" panose="020B0604020202020204" pitchFamily="34" charset="0"/>
            </a:rPr>
            <a:t>) x ilman ominaislämpökapasiteetti  (kJ/kg</a:t>
          </a:r>
          <a:r>
            <a:rPr lang="fi-FI" sz="1000" i="0" baseline="30000">
              <a:effectLst/>
              <a:latin typeface="Cambria Math" panose="02040503050406030204" pitchFamily="18" charset="0"/>
              <a:ea typeface="Cambria Math" panose="02040503050406030204" pitchFamily="18" charset="0"/>
              <a:cs typeface="Arial" panose="020B0604020202020204" pitchFamily="34" charset="0"/>
            </a:rPr>
            <a:t>o</a:t>
          </a:r>
          <a:r>
            <a:rPr lang="fi-FI" sz="1000" i="0">
              <a:effectLst/>
              <a:latin typeface="Cambria Math" panose="02040503050406030204" pitchFamily="18" charset="0"/>
              <a:ea typeface="Cambria Math" panose="02040503050406030204" pitchFamily="18" charset="0"/>
              <a:cs typeface="Arial" panose="020B0604020202020204" pitchFamily="34" charset="0"/>
            </a:rPr>
            <a:t>C) x  (tuloilman lämpötila (°C ) - ulkolämpötilan keskiarvo (°C)) x lämmityskauden pituus (vrk) x  IV-käyntiaika (h/vrk) x käyntiaikasuhde x (1-LTO hyötysuhde (%)) /1000</a:t>
          </a:r>
        </a:p>
        <a:p>
          <a:pPr rtl="0"/>
          <a:endParaRPr lang="fi-FI" sz="1000">
            <a:effectLst/>
            <a:latin typeface="Arial" panose="020B0604020202020204" pitchFamily="34" charset="0"/>
            <a:cs typeface="Arial" panose="020B0604020202020204" pitchFamily="34" charset="0"/>
          </a:endParaRPr>
        </a:p>
        <a:p>
          <a:pPr rtl="0"/>
          <a:r>
            <a:rPr lang="fi-FI" sz="1000" b="0" i="0" u="sng" baseline="0">
              <a:effectLst/>
              <a:latin typeface="Arial" panose="020B0604020202020204" pitchFamily="34" charset="0"/>
              <a:ea typeface="+mn-ea"/>
              <a:cs typeface="Arial" panose="020B0604020202020204" pitchFamily="34" charset="0"/>
            </a:rPr>
            <a:t>Sähkö</a:t>
          </a:r>
        </a:p>
        <a:p>
          <a:pPr rtl="0"/>
          <a:r>
            <a:rPr lang="fi-FI" sz="1000" i="0">
              <a:effectLst/>
              <a:latin typeface="Cambria Math" panose="02040503050406030204" pitchFamily="18" charset="0"/>
              <a:ea typeface="Cambria Math" panose="02040503050406030204" pitchFamily="18" charset="0"/>
              <a:cs typeface="Arial" panose="020B0604020202020204" pitchFamily="34" charset="0"/>
            </a:rPr>
            <a:t>Säästö lasketaan käyntiaikamuutoksen vaikutuksesta.</a:t>
          </a:r>
        </a:p>
        <a:p>
          <a:pPr rtl="0"/>
          <a:r>
            <a:rPr lang="fi-FI" sz="1000" i="0">
              <a:effectLst/>
              <a:latin typeface="Cambria Math" panose="02040503050406030204" pitchFamily="18" charset="0"/>
              <a:ea typeface="Cambria Math" panose="02040503050406030204" pitchFamily="18" charset="0"/>
              <a:cs typeface="Arial" panose="020B0604020202020204" pitchFamily="34" charset="0"/>
            </a:rPr>
            <a:t>Säästö (MWh/a) </a:t>
          </a:r>
          <a:br>
            <a:rPr lang="fi-FI" sz="1000" i="0">
              <a:effectLst/>
              <a:latin typeface="Cambria Math" panose="02040503050406030204" pitchFamily="18" charset="0"/>
              <a:ea typeface="Cambria Math" panose="02040503050406030204" pitchFamily="18" charset="0"/>
              <a:cs typeface="Arial" panose="020B0604020202020204" pitchFamily="34" charset="0"/>
            </a:rPr>
          </a:br>
          <a:r>
            <a:rPr lang="fi-FI" sz="1000" i="0">
              <a:effectLst/>
              <a:latin typeface="Cambria Math" panose="02040503050406030204" pitchFamily="18" charset="0"/>
              <a:ea typeface="Cambria Math" panose="02040503050406030204" pitchFamily="18" charset="0"/>
              <a:cs typeface="Arial" panose="020B0604020202020204" pitchFamily="34" charset="0"/>
            </a:rPr>
            <a:t>= </a:t>
          </a:r>
          <a:r>
            <a:rPr lang="fi-FI" sz="1000" b="0" i="0" baseline="0">
              <a:effectLst/>
              <a:latin typeface="Cambria Math" panose="02040503050406030204" pitchFamily="18" charset="0"/>
              <a:ea typeface="Cambria Math" panose="02040503050406030204" pitchFamily="18" charset="0"/>
              <a:cs typeface="+mn-cs"/>
            </a:rPr>
            <a:t> tulo- ja poistoilmapuhaltimien moottoriteho yhteensä (kW) x (IV-käyntiaika ennen (h/vrk) - IV-käyntiaika jälkeen (h/vrk)) x käyntiaikasuhde x IV-koneiden käyttöaika (vrk/a), missä</a:t>
          </a:r>
          <a:endParaRPr lang="fi-FI" sz="1000" i="0">
            <a:effectLst/>
            <a:latin typeface="Cambria Math" panose="02040503050406030204" pitchFamily="18" charset="0"/>
            <a:ea typeface="Cambria Math" panose="02040503050406030204" pitchFamily="18" charset="0"/>
          </a:endParaRPr>
        </a:p>
        <a:p>
          <a:pPr rtl="0"/>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puhallinmoottorin teho (kW) = (ilmavirta (m</a:t>
          </a:r>
          <a:r>
            <a:rPr lang="fi-FI" sz="1000" b="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/s) x paineenkorotus (Pa)) / (puhallinhyötysuhde (%) x  muuntokerroin (1000))</a:t>
          </a:r>
        </a:p>
      </xdr:txBody>
    </xdr:sp>
    <xdr:clientData/>
  </xdr:twoCellAnchor>
  <xdr:twoCellAnchor editAs="oneCell">
    <xdr:from>
      <xdr:col>1</xdr:col>
      <xdr:colOff>101398</xdr:colOff>
      <xdr:row>91</xdr:row>
      <xdr:rowOff>95250</xdr:rowOff>
    </xdr:from>
    <xdr:to>
      <xdr:col>1</xdr:col>
      <xdr:colOff>1881174</xdr:colOff>
      <xdr:row>110</xdr:row>
      <xdr:rowOff>85725</xdr:rowOff>
    </xdr:to>
    <xdr:pic>
      <xdr:nvPicPr>
        <xdr:cNvPr id="5" name="Kuva 1">
          <a:extLst>
            <a:ext uri="{FF2B5EF4-FFF2-40B4-BE49-F238E27FC236}">
              <a16:creationId xmlns:a16="http://schemas.microsoft.com/office/drawing/2014/main" id="{961F2A3F-5B94-4562-90E8-F8493A6BD5F3}"/>
            </a:ext>
          </a:extLst>
        </xdr:cNvPr>
        <xdr:cNvPicPr>
          <a:picLocks noChangeAspect="1"/>
        </xdr:cNvPicPr>
      </xdr:nvPicPr>
      <xdr:blipFill>
        <a:blip xmlns:r="http://schemas.openxmlformats.org/officeDocument/2006/relationships" r:embed="rId1"/>
        <a:stretch>
          <a:fillRect/>
        </a:stretch>
      </xdr:blipFill>
      <xdr:spPr>
        <a:xfrm>
          <a:off x="720523" y="15087600"/>
          <a:ext cx="1779776" cy="3067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603883</xdr:colOff>
      <xdr:row>4</xdr:row>
      <xdr:rowOff>0</xdr:rowOff>
    </xdr:from>
    <xdr:ext cx="6949441" cy="7896226"/>
    <xdr:sp macro="" textlink="">
      <xdr:nvSpPr>
        <xdr:cNvPr id="4" name="Text Box 23">
          <a:extLst>
            <a:ext uri="{FF2B5EF4-FFF2-40B4-BE49-F238E27FC236}">
              <a16:creationId xmlns:a16="http://schemas.microsoft.com/office/drawing/2014/main" id="{382AFDCE-ABEB-4C92-ADE4-F5877230AD4B}"/>
            </a:ext>
          </a:extLst>
        </xdr:cNvPr>
        <xdr:cNvSpPr txBox="1">
          <a:spLocks noChangeArrowheads="1"/>
        </xdr:cNvSpPr>
      </xdr:nvSpPr>
      <xdr:spPr bwMode="auto">
        <a:xfrm>
          <a:off x="603883" y="676275"/>
          <a:ext cx="6949441" cy="7896226"/>
        </a:xfrm>
        <a:prstGeom prst="rect">
          <a:avLst/>
        </a:prstGeom>
        <a:noFill/>
        <a:ln w="9525">
          <a:noFill/>
          <a:miter lim="800000"/>
          <a:headEnd/>
          <a:tailEnd/>
        </a:ln>
      </xdr:spPr>
      <xdr:txBody>
        <a:bodyPr vertOverflow="clip" wrap="square" lIns="36576" tIns="32004" rIns="0" bIns="0" anchor="t" upright="1">
          <a:noAutofit/>
        </a:bodyPr>
        <a:lstStyle/>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Ilmanvaihtojärjestelmään lisätään lämmöntalteenotto tai olemassa olevaa lämmöntalteenottoa (nestekiertoinen) </a:t>
          </a:r>
          <a:r>
            <a:rPr lang="fi-FI" sz="1000" b="0" i="0" u="none" strike="noStrike" baseline="0">
              <a:solidFill>
                <a:sysClr val="windowText" lastClr="000000"/>
              </a:solidFill>
              <a:latin typeface="Arial" panose="020B0604020202020204" pitchFamily="34" charset="0"/>
              <a:cs typeface="Arial" panose="020B0604020202020204" pitchFamily="34" charset="0"/>
            </a:rPr>
            <a:t>parannetaan.</a:t>
          </a:r>
          <a:br>
            <a:rPr lang="fi-FI" sz="1000" b="0" i="0" u="none" strike="noStrike" baseline="0">
              <a:solidFill>
                <a:sysClr val="windowText" lastClr="000000"/>
              </a:solidFill>
              <a:latin typeface="Arial" panose="020B0604020202020204" pitchFamily="34" charset="0"/>
              <a:cs typeface="Arial" panose="020B0604020202020204" pitchFamily="34" charset="0"/>
            </a:rPr>
          </a:br>
          <a:br>
            <a:rPr lang="fi-FI" sz="1000" b="0" i="0" u="none" strike="noStrike" baseline="0">
              <a:solidFill>
                <a:sysClr val="windowText" lastClr="000000"/>
              </a:solidFill>
              <a:latin typeface="Arial" panose="020B0604020202020204" pitchFamily="34" charset="0"/>
              <a:cs typeface="Arial" panose="020B0604020202020204" pitchFamily="34" charset="0"/>
            </a:rPr>
          </a:br>
          <a:r>
            <a:rPr lang="fi-FI" sz="1000" b="0" i="0" u="none" strike="noStrike" baseline="0">
              <a:solidFill>
                <a:sysClr val="windowText" lastClr="000000"/>
              </a:solidFill>
              <a:latin typeface="Arial" panose="020B0604020202020204" pitchFamily="34" charset="0"/>
              <a:cs typeface="Arial" panose="020B0604020202020204" pitchFamily="34" charset="0"/>
            </a:rPr>
            <a:t>Lisäksi esimerkin avulla voidaan laskea energiatehokkuudeltaan ekosuunnitteluasetuksen edellyttämää energiatehokkuustasoa parempien laitteiden hankinnan säästövaikutus.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Laskennassa ilmanvaihdon käyntiaika on sama ympäri vuoden ja lämpötila-asetukset säilyvät ennallaan.</a:t>
          </a: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Ilmanvaihtokoneen sisältämää mahdollista jäähdytystä ei huomioida. </a:t>
          </a:r>
        </a:p>
        <a:p>
          <a:pPr rtl="0"/>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Säästö lasketaan karkealla tasolla olettaen, että tuloilman lämpötila tiloihin pysyy ympäri vuoden samana ja ulkolämpötilana käytetään lämmityskauden keskiarvoa. Lämmityskauden pituutena ja sen ulkolämpötilan keskiarvona voidaan käyttää kohteen sijainnin perusteella aputaulukon 1 mukaisia säävyöhykekohtaisia arvoja.</a:t>
          </a:r>
        </a:p>
        <a:p>
          <a:pPr rtl="0"/>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Kun lasketaan LTO-järjestelmän lisäämistä uutena ilmanvaihtojärjestelmään, käytetään LTO hyötysuhde ennen -tietona laskentaan arvoa 0%.</a:t>
          </a:r>
        </a:p>
        <a:p>
          <a:pPr rtl="0"/>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Lämmöntalteenoton lisääminen kasvattaa järjestelmän painehäviötä, jolloin puhaltimien sähkönkulutus kasvaa. Puhaltimien sähkönkulutuksen lisäys lasketaan olettaen puhallintehon lisääntyvän 25 prosenttia.  Sähkökulutuksen lisäys kohdentuu myös kesäaikaan, ei pelkästään lämmityskauteen. Sähkönkulutuksen lisäyksessä ei oteta huomioon glykolipiirin pumppujen sähkönkulutusta nestekiertoisten LTO-järjestelmien tapauksessa.</a:t>
          </a:r>
        </a:p>
        <a:p>
          <a:pPr rtl="0"/>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Puhallinmoottorien sähköteho voidaan laskea likimääräiskaavalla paineenkorotuksen ja puhallinhyötysuhteen perusteella. Mikäli tarkempia tietoja kohteesta ei ole käytettävissä, tuloilmakoneille ja poistoilmapuhaltimille voidaan käyttää aputalukossa 3 esitettyjä tyypillisisä paineenkorotuksia, jotka riippuvat kohteena olevien laitteiden varustelutasosta. Vastaavasti, mikäli tarkempaa tietoa ei ole käytettävissä, puhallinkäytön kokonaishyötysuhteena voidaan käyttää kohteeseen parhaiten soveltuvan aputaulukkossa 4 esitetyn esimerkin hyötysuhdetta. </a:t>
          </a:r>
        </a:p>
        <a:p>
          <a:pPr rtl="0"/>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rtl="0"/>
          <a:r>
            <a:rPr lang="fi-FI" sz="1000" b="0" i="0" u="none" strike="noStrike" baseline="0">
              <a:solidFill>
                <a:srgbClr val="000000"/>
              </a:solidFill>
              <a:latin typeface="Arial" panose="020B0604020202020204" pitchFamily="34" charset="0"/>
              <a:ea typeface="+mn-ea"/>
              <a:cs typeface="Arial" panose="020B0604020202020204" pitchFamily="34" charset="0"/>
            </a:rPr>
            <a:t>Laskettaessa energiansäästöä vaatimusten mukaista energiatehokkaamman järjestelmän toteutukselle (tulevan kulutuksen välttäminen), käytetään LTO hyötysuhde ennen -tietona ekosuunnitteluasetuksen mukaisen määräystason mukaisia hyötysuhteita LTO-tyypeittäin, jotka löytyvät aputaulukosta 2.  </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Laskennassa käytetään ilman tiheyttä (1,2 kg/m</a:t>
          </a:r>
          <a:r>
            <a:rPr lang="fi-FI" sz="1000" b="0" i="0" u="none" strike="noStrike" baseline="30000">
              <a:solidFill>
                <a:sysClr val="windowText" lastClr="000000"/>
              </a:solidFill>
              <a:latin typeface="Arial" panose="020B0604020202020204" pitchFamily="34" charset="0"/>
              <a:cs typeface="Arial" panose="020B0604020202020204" pitchFamily="34" charset="0"/>
            </a:rPr>
            <a:t>3</a:t>
          </a:r>
          <a:r>
            <a:rPr lang="fi-FI" sz="1000" b="0" i="0" u="none" strike="noStrike" baseline="0">
              <a:solidFill>
                <a:sysClr val="windowText" lastClr="000000"/>
              </a:solidFill>
              <a:latin typeface="Arial" panose="020B0604020202020204" pitchFamily="34" charset="0"/>
              <a:cs typeface="Arial" panose="020B0604020202020204" pitchFamily="34" charset="0"/>
            </a:rPr>
            <a:t>) ja ominaislämpökapasiteettia (1,0 kJ/kg</a:t>
          </a:r>
          <a:r>
            <a:rPr lang="fi-FI" sz="1000" b="0" i="0" u="none" strike="noStrike" baseline="30000">
              <a:solidFill>
                <a:sysClr val="windowText" lastClr="000000"/>
              </a:solidFill>
              <a:latin typeface="Arial" panose="020B0604020202020204" pitchFamily="34" charset="0"/>
              <a:cs typeface="Arial" panose="020B0604020202020204" pitchFamily="34" charset="0"/>
            </a:rPr>
            <a:t>o</a:t>
          </a:r>
          <a:r>
            <a:rPr lang="fi-FI" sz="1000" b="0" i="0" u="none" strike="noStrike" baseline="0">
              <a:solidFill>
                <a:sysClr val="windowText" lastClr="000000"/>
              </a:solidFill>
              <a:latin typeface="Arial" panose="020B0604020202020204" pitchFamily="34" charset="0"/>
              <a:cs typeface="Arial" panose="020B0604020202020204" pitchFamily="34" charset="0"/>
            </a:rPr>
            <a:t>C).</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a:t>
          </a:r>
        </a:p>
        <a:p>
          <a:pPr rtl="0"/>
          <a:r>
            <a:rPr lang="fi-FI" sz="1100" b="0" i="0" u="sng" baseline="0">
              <a:solidFill>
                <a:sysClr val="windowText" lastClr="000000"/>
              </a:solidFill>
              <a:effectLst/>
              <a:latin typeface="+mn-lt"/>
              <a:ea typeface="+mn-ea"/>
              <a:cs typeface="+mn-cs"/>
            </a:rPr>
            <a:t>Lämpö</a:t>
          </a:r>
          <a:endParaRPr lang="fi-FI" sz="1000">
            <a:solidFill>
              <a:sysClr val="windowText" lastClr="000000"/>
            </a:solidFill>
            <a:effectLst/>
          </a:endParaRPr>
        </a:p>
        <a:p>
          <a:pPr rtl="0"/>
          <a:r>
            <a:rPr lang="fi-FI" sz="1000" i="0">
              <a:solidFill>
                <a:sysClr val="windowText" lastClr="000000"/>
              </a:solidFill>
              <a:effectLst/>
              <a:latin typeface="Arial" panose="020B0604020202020204" pitchFamily="34" charset="0"/>
              <a:ea typeface="Cambria Math" panose="02040503050406030204" pitchFamily="18" charset="0"/>
              <a:cs typeface="Arial" panose="020B0604020202020204" pitchFamily="34" charset="0"/>
            </a:rPr>
            <a:t>Lämmön</a:t>
          </a:r>
          <a:r>
            <a:rPr lang="fi-FI" sz="1000" i="0" baseline="0">
              <a:solidFill>
                <a:sysClr val="windowText" lastClr="000000"/>
              </a:solidFill>
              <a:effectLst/>
              <a:latin typeface="Arial" panose="020B0604020202020204" pitchFamily="34" charset="0"/>
              <a:ea typeface="Cambria Math" panose="02040503050406030204" pitchFamily="18" charset="0"/>
              <a:cs typeface="Arial" panose="020B0604020202020204" pitchFamily="34" charset="0"/>
            </a:rPr>
            <a:t>talteenoton (LTO) lisääminen tai olemassa olevan LTO-laitteen uusiminen</a:t>
          </a:r>
          <a:endParaRPr lang="fi-FI" sz="1000" i="0">
            <a:solidFill>
              <a:sysClr val="windowText" lastClr="000000"/>
            </a:solidFill>
            <a:effectLst/>
            <a:latin typeface="Arial" panose="020B0604020202020204" pitchFamily="34" charset="0"/>
            <a:ea typeface="Cambria Math" panose="02040503050406030204" pitchFamily="18" charset="0"/>
            <a:cs typeface="Arial" panose="020B0604020202020204" pitchFamily="34" charset="0"/>
          </a:endParaRPr>
        </a:p>
        <a:p>
          <a:pPr rtl="0"/>
          <a:endParaRPr lang="fi-FI" sz="1000" i="1">
            <a:solidFill>
              <a:sysClr val="windowText" lastClr="000000"/>
            </a:solidFill>
            <a:effectLst/>
            <a:latin typeface="Cambria Math" panose="02040503050406030204" pitchFamily="18" charset="0"/>
            <a:ea typeface="Cambria Math" panose="02040503050406030204" pitchFamily="18" charset="0"/>
            <a:cs typeface="+mn-cs"/>
          </a:endParaRPr>
        </a:p>
        <a:p>
          <a:pPr rtl="0"/>
          <a:r>
            <a:rPr lang="fi-FI" sz="1000" i="0">
              <a:solidFill>
                <a:sysClr val="windowText" lastClr="000000"/>
              </a:solidFill>
              <a:effectLst/>
              <a:latin typeface="Cambria Math" panose="02040503050406030204" pitchFamily="18" charset="0"/>
              <a:ea typeface="Cambria Math" panose="02040503050406030204" pitchFamily="18" charset="0"/>
              <a:cs typeface="+mn-cs"/>
            </a:rPr>
            <a:t>𝑆ää𝑠𝑡ö (𝑀𝑊ℎ/𝑎)</a:t>
          </a:r>
          <a:endParaRPr lang="fi-FI" sz="1000" i="0">
            <a:solidFill>
              <a:sysClr val="windowText" lastClr="000000"/>
            </a:solidFill>
            <a:effectLst/>
            <a:latin typeface="Cambria Math" panose="02040503050406030204" pitchFamily="18" charset="0"/>
            <a:ea typeface="Cambria Math" panose="02040503050406030204" pitchFamily="18" charset="0"/>
          </a:endParaRPr>
        </a:p>
        <a:p>
          <a:pPr rtl="0"/>
          <a:r>
            <a:rPr lang="fi-FI" sz="1000" i="0">
              <a:solidFill>
                <a:sysClr val="windowText" lastClr="000000"/>
              </a:solidFill>
              <a:effectLst/>
              <a:latin typeface="Cambria Math" panose="02040503050406030204" pitchFamily="18" charset="0"/>
              <a:ea typeface="Cambria Math" panose="02040503050406030204" pitchFamily="18" charset="0"/>
              <a:cs typeface="+mn-cs"/>
            </a:rPr>
            <a:t>= IV-koneen lämmönkulutus ennen – lV-koneen lämmönkulutus jälkeen, missä</a:t>
          </a:r>
          <a:endParaRPr lang="fi-FI" sz="1000" i="0">
            <a:solidFill>
              <a:sysClr val="windowText" lastClr="000000"/>
            </a:solidFill>
            <a:effectLst/>
            <a:latin typeface="Cambria Math" panose="02040503050406030204" pitchFamily="18" charset="0"/>
            <a:ea typeface="Cambria Math" panose="02040503050406030204" pitchFamily="18" charset="0"/>
          </a:endParaRPr>
        </a:p>
        <a:p>
          <a:pPr rtl="0"/>
          <a:r>
            <a:rPr lang="fi-FI" sz="1000" i="0">
              <a:solidFill>
                <a:sysClr val="windowText" lastClr="000000"/>
              </a:solidFill>
              <a:effectLst/>
              <a:latin typeface="Cambria Math" panose="02040503050406030204" pitchFamily="18" charset="0"/>
              <a:ea typeface="Cambria Math" panose="02040503050406030204" pitchFamily="18" charset="0"/>
              <a:cs typeface="+mn-cs"/>
            </a:rPr>
            <a:t>IV-koneen lämmönkulutus (MWh/a) = ilmavirta  (m</a:t>
          </a:r>
          <a:r>
            <a:rPr lang="fi-FI" sz="1000" i="0" baseline="30000">
              <a:solidFill>
                <a:sysClr val="windowText" lastClr="000000"/>
              </a:solidFill>
              <a:effectLst/>
              <a:latin typeface="Cambria Math" panose="02040503050406030204" pitchFamily="18" charset="0"/>
              <a:ea typeface="Cambria Math" panose="02040503050406030204" pitchFamily="18" charset="0"/>
              <a:cs typeface="+mn-cs"/>
            </a:rPr>
            <a:t>3</a:t>
          </a:r>
          <a:r>
            <a:rPr lang="fi-FI" sz="1000" i="0">
              <a:solidFill>
                <a:sysClr val="windowText" lastClr="000000"/>
              </a:solidFill>
              <a:effectLst/>
              <a:latin typeface="Cambria Math" panose="02040503050406030204" pitchFamily="18" charset="0"/>
              <a:ea typeface="Cambria Math" panose="02040503050406030204" pitchFamily="18" charset="0"/>
              <a:cs typeface="+mn-cs"/>
            </a:rPr>
            <a:t>/s) x ilman tiheys (kg/m</a:t>
          </a:r>
          <a:r>
            <a:rPr lang="fi-FI" sz="1000" i="0" baseline="30000">
              <a:solidFill>
                <a:sysClr val="windowText" lastClr="000000"/>
              </a:solidFill>
              <a:effectLst/>
              <a:latin typeface="Cambria Math" panose="02040503050406030204" pitchFamily="18" charset="0"/>
              <a:ea typeface="Cambria Math" panose="02040503050406030204" pitchFamily="18" charset="0"/>
              <a:cs typeface="+mn-cs"/>
            </a:rPr>
            <a:t>3</a:t>
          </a:r>
          <a:r>
            <a:rPr lang="fi-FI" sz="1000" i="0">
              <a:solidFill>
                <a:sysClr val="windowText" lastClr="000000"/>
              </a:solidFill>
              <a:effectLst/>
              <a:latin typeface="Cambria Math" panose="02040503050406030204" pitchFamily="18" charset="0"/>
              <a:ea typeface="Cambria Math" panose="02040503050406030204" pitchFamily="18" charset="0"/>
              <a:cs typeface="+mn-cs"/>
            </a:rPr>
            <a:t>) x ilman ominaislämpökapasiteetti  (kJ/kg</a:t>
          </a:r>
          <a:r>
            <a:rPr lang="fi-FI" sz="1000" i="0" baseline="30000">
              <a:solidFill>
                <a:sysClr val="windowText" lastClr="000000"/>
              </a:solidFill>
              <a:effectLst/>
              <a:latin typeface="Cambria Math" panose="02040503050406030204" pitchFamily="18" charset="0"/>
              <a:ea typeface="Cambria Math" panose="02040503050406030204" pitchFamily="18" charset="0"/>
              <a:cs typeface="+mn-cs"/>
            </a:rPr>
            <a:t>o</a:t>
          </a:r>
          <a:r>
            <a:rPr lang="fi-FI" sz="1000" i="0">
              <a:solidFill>
                <a:sysClr val="windowText" lastClr="000000"/>
              </a:solidFill>
              <a:effectLst/>
              <a:latin typeface="Cambria Math" panose="02040503050406030204" pitchFamily="18" charset="0"/>
              <a:ea typeface="Cambria Math" panose="02040503050406030204" pitchFamily="18" charset="0"/>
              <a:cs typeface="+mn-cs"/>
            </a:rPr>
            <a:t>C) x  (tuloilman lämpötila (°C ) – ulkolämpötilan keskiarvo (°C)) x lämmityskauden pituus (vrk) x käyntiaikasuhde x  IV-käyntiaika (h/vrk) x (LTO-hyötysuhde</a:t>
          </a:r>
          <a:r>
            <a:rPr lang="fi-FI" sz="1000" i="0" baseline="0">
              <a:solidFill>
                <a:sysClr val="windowText" lastClr="000000"/>
              </a:solidFill>
              <a:effectLst/>
              <a:latin typeface="Cambria Math" panose="02040503050406030204" pitchFamily="18" charset="0"/>
              <a:ea typeface="Cambria Math" panose="02040503050406030204" pitchFamily="18" charset="0"/>
              <a:cs typeface="+mn-cs"/>
            </a:rPr>
            <a:t> jälkeen (%) </a:t>
          </a:r>
          <a:r>
            <a:rPr lang="fi-FI" sz="1000" i="0">
              <a:solidFill>
                <a:sysClr val="windowText" lastClr="000000"/>
              </a:solidFill>
              <a:effectLst/>
              <a:latin typeface="Cambria Math" panose="02040503050406030204" pitchFamily="18" charset="0"/>
              <a:ea typeface="Cambria Math" panose="02040503050406030204" pitchFamily="18" charset="0"/>
              <a:cs typeface="+mn-cs"/>
            </a:rPr>
            <a:t>–LTO hyötysuhde ennen (%)) / muuntokerroin (1000)</a:t>
          </a:r>
          <a:endParaRPr lang="fi-FI" sz="1000" i="0">
            <a:solidFill>
              <a:sysClr val="windowText" lastClr="000000"/>
            </a:solidFill>
            <a:effectLst/>
            <a:latin typeface="Cambria Math" panose="02040503050406030204" pitchFamily="18" charset="0"/>
            <a:ea typeface="Cambria Math" panose="02040503050406030204" pitchFamily="18" charset="0"/>
          </a:endParaRPr>
        </a:p>
        <a:p>
          <a:pPr rtl="0"/>
          <a:endParaRPr lang="fi-FI" sz="1100" b="0" i="0" u="sng" baseline="0">
            <a:effectLst/>
            <a:latin typeface="+mn-lt"/>
            <a:ea typeface="+mn-ea"/>
            <a:cs typeface="+mn-cs"/>
          </a:endParaRPr>
        </a:p>
        <a:p>
          <a:pPr rtl="0"/>
          <a:r>
            <a:rPr lang="fi-FI" sz="1000" b="0" i="0" u="sng" baseline="0">
              <a:effectLst/>
              <a:latin typeface="Arial" panose="020B0604020202020204" pitchFamily="34" charset="0"/>
              <a:ea typeface="+mn-ea"/>
              <a:cs typeface="Arial" panose="020B0604020202020204" pitchFamily="34" charset="0"/>
            </a:rPr>
            <a:t>Sähkö</a:t>
          </a:r>
        </a:p>
        <a:p>
          <a:pPr rtl="0"/>
          <a:r>
            <a:rPr lang="fi-FI" sz="1000" b="0" i="0" u="none" baseline="0">
              <a:effectLst/>
              <a:latin typeface="Arial" panose="020B0604020202020204" pitchFamily="34" charset="0"/>
              <a:ea typeface="Cambria Math" panose="02040503050406030204" pitchFamily="18" charset="0"/>
              <a:cs typeface="Arial" panose="020B0604020202020204" pitchFamily="34" charset="0"/>
            </a:rPr>
            <a:t>Lämmöntalteenoton lisääminen IV-järjestelmään kasvattaa puhaltimien tehontarvetta.</a:t>
          </a:r>
        </a:p>
        <a:p>
          <a:pPr rtl="0"/>
          <a:endParaRPr lang="fi-FI" sz="1000" i="1">
            <a:effectLst/>
            <a:latin typeface="Cambria Math" panose="02040503050406030204" pitchFamily="18" charset="0"/>
            <a:ea typeface="Cambria Math" panose="02040503050406030204" pitchFamily="18" charset="0"/>
            <a:cs typeface="+mn-cs"/>
          </a:endParaRPr>
        </a:p>
        <a:p>
          <a:pPr rtl="0"/>
          <a:r>
            <a:rPr lang="fi-FI" sz="1000" i="0">
              <a:effectLst/>
              <a:latin typeface="Cambria Math" panose="02040503050406030204" pitchFamily="18" charset="0"/>
              <a:ea typeface="Cambria Math" panose="02040503050406030204" pitchFamily="18" charset="0"/>
              <a:cs typeface="+mn-cs"/>
            </a:rPr>
            <a:t>Säästö =</a:t>
          </a:r>
          <a:r>
            <a:rPr lang="fi-FI" sz="1000" i="0" baseline="0">
              <a:effectLst/>
              <a:latin typeface="Cambria Math" panose="02040503050406030204" pitchFamily="18" charset="0"/>
              <a:ea typeface="Cambria Math" panose="02040503050406030204" pitchFamily="18" charset="0"/>
              <a:cs typeface="+mn-cs"/>
            </a:rPr>
            <a:t> s</a:t>
          </a:r>
          <a:r>
            <a:rPr lang="fi-FI" sz="1000" i="0">
              <a:effectLst/>
              <a:latin typeface="Cambria Math" panose="02040503050406030204" pitchFamily="18" charset="0"/>
              <a:ea typeface="Cambria Math" panose="02040503050406030204" pitchFamily="18" charset="0"/>
              <a:cs typeface="+mn-cs"/>
            </a:rPr>
            <a:t>ähkönkulutuksen kasvu</a:t>
          </a:r>
          <a:r>
            <a:rPr lang="fi-FI" sz="1000" i="0" baseline="0">
              <a:effectLst/>
              <a:latin typeface="Cambria Math" panose="02040503050406030204" pitchFamily="18" charset="0"/>
              <a:ea typeface="Cambria Math" panose="02040503050406030204" pitchFamily="18" charset="0"/>
              <a:cs typeface="+mn-cs"/>
            </a:rPr>
            <a:t>  = negatiivinen s</a:t>
          </a:r>
          <a:r>
            <a:rPr lang="fi-FI" sz="1000" i="0">
              <a:effectLst/>
              <a:latin typeface="Cambria Math" panose="02040503050406030204" pitchFamily="18" charset="0"/>
              <a:ea typeface="Cambria Math" panose="02040503050406030204" pitchFamily="18" charset="0"/>
              <a:cs typeface="+mn-cs"/>
            </a:rPr>
            <a:t>äästö (MWh/a) </a:t>
          </a:r>
          <a:br>
            <a:rPr lang="fi-FI" sz="1000" i="0">
              <a:effectLst/>
              <a:latin typeface="Cambria Math" panose="02040503050406030204" pitchFamily="18" charset="0"/>
              <a:ea typeface="Cambria Math" panose="02040503050406030204" pitchFamily="18" charset="0"/>
              <a:cs typeface="+mn-cs"/>
            </a:rPr>
          </a:br>
          <a:r>
            <a:rPr lang="fi-FI" sz="1000" i="0">
              <a:effectLst/>
              <a:latin typeface="Cambria Math" panose="02040503050406030204" pitchFamily="18" charset="0"/>
              <a:ea typeface="Cambria Math" panose="02040503050406030204" pitchFamily="18" charset="0"/>
              <a:cs typeface="+mn-cs"/>
            </a:rPr>
            <a:t>= </a:t>
          </a:r>
          <a:r>
            <a:rPr lang="fi-FI" sz="1000" b="0" i="0" baseline="0">
              <a:effectLst/>
              <a:latin typeface="Cambria Math" panose="02040503050406030204" pitchFamily="18" charset="0"/>
              <a:ea typeface="Cambria Math" panose="02040503050406030204" pitchFamily="18" charset="0"/>
              <a:cs typeface="+mn-cs"/>
            </a:rPr>
            <a:t> (tulo- ja poistoilmapuhaltimien moottoriteho yhteensä ennen (kW) </a:t>
          </a:r>
          <a:r>
            <a:rPr lang="fi-FI" sz="1000" i="0">
              <a:effectLst/>
              <a:latin typeface="Cambria Math" panose="02040503050406030204" pitchFamily="18" charset="0"/>
              <a:ea typeface="Cambria Math" panose="02040503050406030204" pitchFamily="18" charset="0"/>
              <a:cs typeface="+mn-cs"/>
            </a:rPr>
            <a:t>– </a:t>
          </a:r>
          <a:r>
            <a:rPr lang="fi-FI" sz="1000" b="0" i="0" baseline="0">
              <a:effectLst/>
              <a:latin typeface="Cambria Math" panose="02040503050406030204" pitchFamily="18" charset="0"/>
              <a:ea typeface="Cambria Math" panose="02040503050406030204" pitchFamily="18" charset="0"/>
              <a:cs typeface="+mn-cs"/>
            </a:rPr>
            <a:t>tulo- ja poistoilmapuhaltimien moottoriteho yhteensä jälkeen (kW)) x IV-koneiden käyntiaika vuodessa (h))/1000, missä</a:t>
          </a:r>
          <a:endParaRPr lang="fi-FI" sz="1000" i="0">
            <a:effectLst/>
            <a:latin typeface="Cambria Math" panose="02040503050406030204" pitchFamily="18" charset="0"/>
            <a:ea typeface="Cambria Math" panose="02040503050406030204" pitchFamily="18" charset="0"/>
          </a:endParaRPr>
        </a:p>
        <a:p>
          <a:pPr rtl="0"/>
          <a:r>
            <a:rPr lang="fi-FI" sz="1000" b="0" i="0" baseline="0">
              <a:effectLst/>
              <a:latin typeface="Cambria Math" panose="02040503050406030204" pitchFamily="18" charset="0"/>
              <a:ea typeface="Cambria Math" panose="02040503050406030204" pitchFamily="18" charset="0"/>
              <a:cs typeface="+mn-cs"/>
            </a:rPr>
            <a:t>puhallinmoottorin teho (kW) = (ilmavirta (m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/s) x paineenkorotus (Pa)) / (puhallinhyötysuhde (%) x muuntokerroin (1000))</a:t>
          </a:r>
          <a:endParaRPr lang="fi-FI" sz="1000" b="0" i="0" u="none" strike="noStrike" baseline="0">
            <a:solidFill>
              <a:sysClr val="windowText" lastClr="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615748</xdr:colOff>
      <xdr:row>99</xdr:row>
      <xdr:rowOff>9524</xdr:rowOff>
    </xdr:from>
    <xdr:to>
      <xdr:col>1</xdr:col>
      <xdr:colOff>1850235</xdr:colOff>
      <xdr:row>118</xdr:row>
      <xdr:rowOff>123824</xdr:rowOff>
    </xdr:to>
    <xdr:pic>
      <xdr:nvPicPr>
        <xdr:cNvPr id="3" name="Kuva 1">
          <a:extLst>
            <a:ext uri="{FF2B5EF4-FFF2-40B4-BE49-F238E27FC236}">
              <a16:creationId xmlns:a16="http://schemas.microsoft.com/office/drawing/2014/main" id="{AA1C32FD-A553-43F7-9D26-11DD8B51FF5C}"/>
            </a:ext>
          </a:extLst>
        </xdr:cNvPr>
        <xdr:cNvPicPr>
          <a:picLocks noChangeAspect="1"/>
        </xdr:cNvPicPr>
      </xdr:nvPicPr>
      <xdr:blipFill>
        <a:blip xmlns:r="http://schemas.openxmlformats.org/officeDocument/2006/relationships" r:embed="rId1"/>
        <a:stretch>
          <a:fillRect/>
        </a:stretch>
      </xdr:blipFill>
      <xdr:spPr>
        <a:xfrm>
          <a:off x="615748" y="16278224"/>
          <a:ext cx="1853612" cy="3190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19050</xdr:colOff>
      <xdr:row>3</xdr:row>
      <xdr:rowOff>161924</xdr:rowOff>
    </xdr:from>
    <xdr:to>
      <xdr:col>6</xdr:col>
      <xdr:colOff>742950</xdr:colOff>
      <xdr:row>25</xdr:row>
      <xdr:rowOff>123825</xdr:rowOff>
    </xdr:to>
    <xdr:sp macro="" textlink="">
      <xdr:nvSpPr>
        <xdr:cNvPr id="3" name="Text Box 25">
          <a:extLst>
            <a:ext uri="{FF2B5EF4-FFF2-40B4-BE49-F238E27FC236}">
              <a16:creationId xmlns:a16="http://schemas.microsoft.com/office/drawing/2014/main" id="{BDED3A9A-9849-4B9C-AF27-92922A1B1EC2}"/>
            </a:ext>
          </a:extLst>
        </xdr:cNvPr>
        <xdr:cNvSpPr txBox="1">
          <a:spLocks noChangeArrowheads="1"/>
        </xdr:cNvSpPr>
      </xdr:nvSpPr>
      <xdr:spPr bwMode="auto">
        <a:xfrm>
          <a:off x="638175" y="647699"/>
          <a:ext cx="5953125" cy="3524251"/>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ysClr val="windowText" lastClr="000000"/>
              </a:solidFill>
              <a:latin typeface="Arial" panose="020B0604020202020204" pitchFamily="34" charset="0"/>
              <a:cs typeface="Arial" panose="020B0604020202020204" pitchFamily="34" charset="0"/>
            </a:rPr>
            <a:t>Toimenpiteen kuvaus</a:t>
          </a: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SFP-luku (Specific Fan Power, ominaissähköteho) on ilmanvaihtojärjestelmien </a:t>
          </a:r>
          <a:r>
            <a:rPr lang="fi-FI" sz="1000" b="0" i="0" u="none" strike="noStrike" baseline="0">
              <a:solidFill>
                <a:sysClr val="windowText" lastClr="000000"/>
              </a:solidFill>
              <a:latin typeface="Arial" panose="020B0604020202020204" pitchFamily="34" charset="0"/>
              <a:ea typeface="+mn-ea"/>
              <a:cs typeface="Arial" panose="020B0604020202020204" pitchFamily="34" charset="0"/>
            </a:rPr>
            <a:t>tehokkuusmittari ja se kertoo, kuinka paljon sähkötehoa (kW) tarvitaan tuotettua ilmavirtaa (m³/s) kohden.</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Ilmanvaihdon energiatehokkuutta arvioidaan ilmanvaihtojärjestelmän tai yksittäisen ilmanvaihtokoneen SFP-luvun perusteella. Pienempi SFP-luku tarkoittaa energiatehokkaampaa laitetta. SFP-luvun parantaminen olemassa olevassa ilmanvaihtojärjestelmässä onnistuu vähentämällä painehäviöitä kanavistossa ja komponenttivalinnoilla, kuten mm. vaihtamalla energiatehokkaampiin puhaltimiin, parantamalla kanavien tiiviyttä sekä optimoimalla suodattimien ja muiden osien puhtautta.</a:t>
          </a:r>
          <a:endParaRPr lang="fi-FI" sz="10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fi-FI" sz="10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ysClr val="windowText" lastClr="000000"/>
              </a:solidFill>
              <a:latin typeface="Arial" panose="020B0604020202020204" pitchFamily="34" charset="0"/>
              <a:cs typeface="Arial" panose="020B0604020202020204" pitchFamily="34" charset="0"/>
            </a:rPr>
            <a:t>Laskentaperiaatteen kuvaus</a:t>
          </a: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Laskennassa oletetaan ilmavirran pysyvän samana ennen ja jälkeen. SFP-luku voidaan määrittää saatujen mittaustuloksien pohjalta tai arvioida esimerkiksi alla olevan aputaulukon vuosilukujen mukaisesti. </a:t>
          </a:r>
        </a:p>
        <a:p>
          <a:pPr algn="l" rtl="0">
            <a:defRPr sz="1000"/>
          </a:pPr>
          <a:endParaRPr lang="fi-FI" sz="10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ea typeface="+mn-ea"/>
              <a:cs typeface="Arial" panose="020B0604020202020204" pitchFamily="34" charset="0"/>
            </a:rPr>
            <a:t>Laskettaessa energiatehokkuudeltaan ekosuunnitteluasetuksen edellyttämää energiatehokkuustasoa </a:t>
          </a:r>
          <a:r>
            <a:rPr lang="fi-FI" sz="1000" b="0" i="0" u="none" strike="noStrike" baseline="0">
              <a:solidFill>
                <a:srgbClr val="000000"/>
              </a:solidFill>
              <a:latin typeface="Arial" panose="020B0604020202020204" pitchFamily="34" charset="0"/>
              <a:cs typeface="Arial" panose="020B0604020202020204" pitchFamily="34" charset="0"/>
            </a:rPr>
            <a:t>tai Suomessa markkinoilla olevaa normaalia keskimääräistä energiatehokkuustasoa paremman laitteen hankinnan energiansäästöä, käytetään SFP</a:t>
          </a:r>
          <a:r>
            <a:rPr lang="fi-FI" sz="1000" b="0" i="0" u="none" strike="noStrike" baseline="-25000">
              <a:solidFill>
                <a:srgbClr val="000000"/>
              </a:solidFill>
              <a:latin typeface="Arial" panose="020B0604020202020204" pitchFamily="34" charset="0"/>
              <a:cs typeface="Arial" panose="020B0604020202020204" pitchFamily="34" charset="0"/>
            </a:rPr>
            <a:t>ennen</a:t>
          </a:r>
          <a:r>
            <a:rPr lang="fi-FI" sz="1000" b="0" i="0" u="none" strike="noStrike" baseline="0">
              <a:solidFill>
                <a:srgbClr val="000000"/>
              </a:solidFill>
              <a:latin typeface="Arial" panose="020B0604020202020204" pitchFamily="34" charset="0"/>
              <a:cs typeface="Arial" panose="020B0604020202020204" pitchFamily="34" charset="0"/>
            </a:rPr>
            <a:t> -tietona aputaulukossa 1 esitettyä määräystason mukaista ilmanvaihdon ominaissähkötehoa. </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 </a:t>
          </a:r>
          <a:endParaRPr lang="fi-FI" sz="1000">
            <a:effectLst/>
            <a:latin typeface="Arial" panose="020B0604020202020204" pitchFamily="34" charset="0"/>
            <a:cs typeface="Arial" panose="020B0604020202020204" pitchFamily="34" charset="0"/>
          </a:endParaRPr>
        </a:p>
        <a:p>
          <a:pPr rtl="0"/>
          <a:endParaRPr lang="fi-FI" sz="1000" b="0" i="0" baseline="0">
            <a:effectLst/>
            <a:latin typeface="Cambria Math" panose="02040503050406030204" pitchFamily="18" charset="0"/>
            <a:ea typeface="Cambria Math" panose="02040503050406030204" pitchFamily="18" charset="0"/>
            <a:cs typeface="Arial" panose="020B0604020202020204" pitchFamily="34" charset="0"/>
          </a:endParaRPr>
        </a:p>
        <a:p>
          <a:pPr rtl="0"/>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Säästö (MWh/a)  = (SFP</a:t>
          </a:r>
          <a:r>
            <a:rPr lang="fi-FI" sz="1000" b="0" i="0" baseline="-25000">
              <a:effectLst/>
              <a:latin typeface="Cambria Math" panose="02040503050406030204" pitchFamily="18" charset="0"/>
              <a:ea typeface="Cambria Math" panose="02040503050406030204" pitchFamily="18" charset="0"/>
              <a:cs typeface="Arial" panose="020B0604020202020204" pitchFamily="34" charset="0"/>
            </a:rPr>
            <a:t>ennen</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 SFP</a:t>
          </a:r>
          <a:r>
            <a:rPr lang="fi-FI" sz="1000" b="0" i="0" baseline="-25000">
              <a:effectLst/>
              <a:latin typeface="Cambria Math" panose="02040503050406030204" pitchFamily="18" charset="0"/>
              <a:ea typeface="Cambria Math" panose="02040503050406030204" pitchFamily="18" charset="0"/>
              <a:cs typeface="Arial" panose="020B0604020202020204" pitchFamily="34" charset="0"/>
            </a:rPr>
            <a:t>jälkeen</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x ilmavirta (m</a:t>
          </a:r>
          <a:r>
            <a:rPr lang="fi-FI" sz="1000" b="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x käyttöaika (h) / 1000</a:t>
          </a:r>
          <a:endParaRPr lang="fi-FI" sz="1000">
            <a:effectLst/>
            <a:latin typeface="Cambria Math" panose="02040503050406030204" pitchFamily="18" charset="0"/>
            <a:ea typeface="Cambria Math" panose="02040503050406030204" pitchFamily="18" charset="0"/>
            <a:cs typeface="Arial" panose="020B0604020202020204" pitchFamily="34" charset="0"/>
          </a:endParaRPr>
        </a:p>
        <a:p>
          <a:pPr algn="l" rtl="0">
            <a:defRPr sz="1000"/>
          </a:pPr>
          <a:endParaRPr lang="fi-FI" sz="1000" b="0" i="0" u="none" strike="noStrike" baseline="0">
            <a:solidFill>
              <a:srgbClr val="000000"/>
            </a:solidFill>
            <a:latin typeface="Arial"/>
            <a:cs typeface="Arial"/>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598169</xdr:colOff>
      <xdr:row>4</xdr:row>
      <xdr:rowOff>2942</xdr:rowOff>
    </xdr:from>
    <xdr:ext cx="6444616" cy="4835757"/>
    <xdr:sp macro="" textlink="">
      <xdr:nvSpPr>
        <xdr:cNvPr id="10" name="Text Box 10">
          <a:extLst>
            <a:ext uri="{FF2B5EF4-FFF2-40B4-BE49-F238E27FC236}">
              <a16:creationId xmlns:a16="http://schemas.microsoft.com/office/drawing/2014/main" id="{00000000-0008-0000-0500-000005000000}"/>
            </a:ext>
          </a:extLst>
        </xdr:cNvPr>
        <xdr:cNvSpPr txBox="1">
          <a:spLocks noChangeArrowheads="1"/>
        </xdr:cNvSpPr>
      </xdr:nvSpPr>
      <xdr:spPr bwMode="auto">
        <a:xfrm>
          <a:off x="598169" y="679217"/>
          <a:ext cx="6444616" cy="4835757"/>
        </a:xfrm>
        <a:prstGeom prst="rect">
          <a:avLst/>
        </a:prstGeom>
        <a:noFill/>
        <a:ln w="9525">
          <a:noFill/>
          <a:miter lim="800000"/>
          <a:headEnd/>
          <a:tailEnd/>
        </a:ln>
      </xdr:spPr>
      <xdr:txBody>
        <a:bodyPr wrap="square" lIns="27432" tIns="32004" rIns="0" bIns="0" anchor="t" upright="1">
          <a:noAutofit/>
        </a:bodyPr>
        <a:lstStyle/>
        <a:p>
          <a:pPr algn="l" rtl="0">
            <a:lnSpc>
              <a:spcPts val="900"/>
            </a:lnSpc>
            <a:defRPr sz="1000"/>
          </a:pPr>
          <a:r>
            <a:rPr lang="fi-FI" sz="1000" b="1" i="0" u="none" strike="noStrike" baseline="0">
              <a:solidFill>
                <a:sysClr val="windowText" lastClr="000000"/>
              </a:solidFill>
              <a:latin typeface="Arial"/>
              <a:ea typeface="+mn-ea"/>
              <a:cs typeface="Arial"/>
            </a:rPr>
            <a:t>Toimenpiteen kuvaus</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ysClr val="windowText" lastClr="000000"/>
              </a:solidFill>
              <a:latin typeface="Arial"/>
              <a:ea typeface="+mn-ea"/>
              <a:cs typeface="Arial"/>
            </a:rPr>
            <a:t>Käyttövesiverkostoon lisättävällä paineenalennusventtiilillä alennetaan verkoston painetta, jolloin käyttöveden virtaamat pienenevät. Veden kokonaiskulutuksen pienentyminen vähentää samalla lämpimän käyttöveden kulutusta ja säästää sen lämmittämiseen kuluvaa energiaa.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0" u="none" strike="noStrike" baseline="0">
            <a:solidFill>
              <a:sysClr val="windowText" lastClr="000000"/>
            </a:solidFill>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ysClr val="windowText" lastClr="000000"/>
              </a:solidFill>
              <a:latin typeface="Arial"/>
              <a:ea typeface="+mn-ea"/>
              <a:cs typeface="Arial"/>
            </a:rPr>
            <a:t>Muutos ei vaikuta WC-huuhtelun kulutukseen eikä vakiovesimäärän ottaviin laitteisiin. Mikäli verkostossa on tiettyä painetasoa vaativia laitteita, voidaan vesikalusteiden virtaamia vähentää kalustekohtaisesti tehtävällä virtaamien rajoituksella.</a:t>
          </a:r>
        </a:p>
        <a:p>
          <a:pPr algn="l" rtl="0">
            <a:defRPr sz="1000"/>
          </a:pPr>
          <a:endParaRPr lang="fi-FI" sz="1000" b="1"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Laskentaperiaatteen kuvaus</a:t>
          </a: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ea typeface="+mn-ea"/>
              <a:cs typeface="Arial"/>
            </a:rPr>
            <a:t>Lämpimän käyttöveden kulutuksen voidaan laskennassa arvioida vähentyvän 15 prosenttia, jos rakennuksen käyttövesiverkosto varustetaan vakiopaineventtiilillä tai muulla vastaavalla painetasoa säätävällä </a:t>
          </a:r>
          <a:r>
            <a:rPr lang="fi-FI" sz="1000" b="0" i="0" u="none" strike="noStrike" baseline="0">
              <a:solidFill>
                <a:schemeClr val="tx1"/>
              </a:solidFill>
              <a:latin typeface="Arial"/>
              <a:ea typeface="+mn-ea"/>
              <a:cs typeface="Arial"/>
            </a:rPr>
            <a:t>tekniikalla, aputaulukko 2. </a:t>
          </a:r>
        </a:p>
        <a:p>
          <a:pPr algn="l" rtl="0">
            <a:defRPr sz="1000"/>
          </a:pPr>
          <a:endParaRPr lang="fi-FI" sz="1000" b="0" i="0" u="none" strike="noStrike" baseline="0">
            <a:solidFill>
              <a:schemeClr val="tx1"/>
            </a:solidFill>
            <a:latin typeface="Arial"/>
            <a:ea typeface="+mn-ea"/>
            <a:cs typeface="Arial"/>
          </a:endParaRPr>
        </a:p>
        <a:p>
          <a:pPr algn="l" rtl="0">
            <a:defRPr sz="1000"/>
          </a:pPr>
          <a:r>
            <a:rPr lang="fi-FI" sz="1000" b="0" i="0" u="none" strike="noStrike" baseline="0">
              <a:solidFill>
                <a:schemeClr val="tx1"/>
              </a:solidFill>
              <a:latin typeface="Arial"/>
              <a:ea typeface="+mn-ea"/>
              <a:cs typeface="Arial"/>
            </a:rPr>
            <a:t>Mikäli mitattu lämpimän käyttöveden kulutuksen osuus veden kokonaiskulutuksesta ennen toimenpidettä on tiedossa, käytetään laskennassa ko. tietoa. Jos mitattua lämpimän käyttöveden kulutusta ja sen osuutta veden kokonaiskultuksesta ei ole käytössä, voidaan aputaulukon 1 avulla arvioida lämpimän veden osuus veden kokonaiskulutuksesta rakennuksen käyttötarkoituksen perusteella.</a:t>
          </a:r>
        </a:p>
        <a:p>
          <a:pPr algn="l" rtl="0">
            <a:defRPr sz="1000"/>
          </a:pPr>
          <a:endParaRPr lang="fi-FI" sz="1000" b="0" i="0" u="none" strike="noStrike" baseline="0">
            <a:solidFill>
              <a:schemeClr val="tx1"/>
            </a:solidFill>
            <a:latin typeface="Arial"/>
            <a:ea typeface="+mn-ea"/>
            <a:cs typeface="Arial"/>
          </a:endParaRPr>
        </a:p>
        <a:p>
          <a:pPr algn="l" rtl="0">
            <a:defRPr sz="1000"/>
          </a:pPr>
          <a:r>
            <a:rPr lang="fi-FI" sz="1000" b="0" i="0" u="none" strike="noStrike" baseline="0">
              <a:solidFill>
                <a:schemeClr val="tx1"/>
              </a:solidFill>
              <a:latin typeface="Arial"/>
              <a:ea typeface="+mn-ea"/>
              <a:cs typeface="Arial"/>
            </a:rPr>
            <a:t>Tyypillisesti lämpimän käyttöveden energiankulutusta laskettaessa käytetään laskennassa lämpötilaeroa 50°C, </a:t>
          </a:r>
          <a:br>
            <a:rPr lang="fi-FI" sz="1000" b="0" i="0" u="none" strike="noStrike" baseline="0">
              <a:solidFill>
                <a:schemeClr val="tx1"/>
              </a:solidFill>
              <a:latin typeface="Arial"/>
              <a:ea typeface="+mn-ea"/>
              <a:cs typeface="Arial"/>
            </a:rPr>
          </a:br>
          <a:r>
            <a:rPr lang="fi-FI" sz="1000" b="0" i="0" u="none" strike="noStrike" baseline="0">
              <a:solidFill>
                <a:schemeClr val="tx1"/>
              </a:solidFill>
              <a:latin typeface="Arial"/>
              <a:ea typeface="+mn-ea"/>
              <a:cs typeface="Arial"/>
            </a:rPr>
            <a:t>(5 °C → 55 °C). </a:t>
          </a:r>
          <a:br>
            <a:rPr lang="fi-FI" sz="1000" b="0" i="0" u="none" strike="noStrike" baseline="0">
              <a:solidFill>
                <a:schemeClr val="tx1"/>
              </a:solidFill>
              <a:latin typeface="Arial"/>
              <a:ea typeface="+mn-ea"/>
              <a:cs typeface="Arial"/>
            </a:rPr>
          </a:br>
          <a:br>
            <a:rPr lang="fi-FI" sz="1000" b="0" i="0" u="none" strike="noStrike" baseline="0">
              <a:solidFill>
                <a:schemeClr val="tx1"/>
              </a:solidFill>
              <a:latin typeface="Arial"/>
              <a:ea typeface="+mn-ea"/>
              <a:cs typeface="Arial"/>
            </a:rPr>
          </a:br>
          <a:r>
            <a:rPr lang="fi-FI" sz="1000" b="0" i="0" u="none" strike="noStrike" baseline="0">
              <a:solidFill>
                <a:schemeClr val="tx1"/>
              </a:solidFill>
              <a:latin typeface="Arial"/>
              <a:ea typeface="+mn-ea"/>
              <a:cs typeface="Arial"/>
            </a:rPr>
            <a:t>Laskennassa käytetään veden tiheyttä (1000 kg/m</a:t>
          </a:r>
          <a:r>
            <a:rPr lang="fi-FI" sz="1000" b="0" i="0" u="none" strike="noStrike" baseline="30000">
              <a:solidFill>
                <a:schemeClr val="tx1"/>
              </a:solidFill>
              <a:latin typeface="Arial"/>
              <a:ea typeface="+mn-ea"/>
              <a:cs typeface="Arial"/>
            </a:rPr>
            <a:t>3</a:t>
          </a:r>
          <a:r>
            <a:rPr lang="fi-FI" sz="1000" b="0" i="0" u="none" strike="noStrike" baseline="0">
              <a:solidFill>
                <a:schemeClr val="tx1"/>
              </a:solidFill>
              <a:latin typeface="Arial"/>
              <a:ea typeface="+mn-ea"/>
              <a:cs typeface="Arial"/>
            </a:rPr>
            <a:t>) ja ominaislämpökapasiteettia (4,2 kJ/kg</a:t>
          </a:r>
          <a:r>
            <a:rPr lang="fi-FI" sz="1000" b="0" i="0" u="none" strike="noStrike" baseline="30000">
              <a:solidFill>
                <a:schemeClr val="tx1"/>
              </a:solidFill>
              <a:latin typeface="Arial"/>
              <a:ea typeface="+mn-ea"/>
              <a:cs typeface="Arial"/>
            </a:rPr>
            <a:t>o</a:t>
          </a:r>
          <a:r>
            <a:rPr lang="fi-FI" sz="1000" b="0" i="0" u="none" strike="noStrike" baseline="0">
              <a:solidFill>
                <a:schemeClr val="tx1"/>
              </a:solidFill>
              <a:latin typeface="Arial"/>
              <a:ea typeface="+mn-ea"/>
              <a:cs typeface="Arial"/>
            </a:rPr>
            <a:t>C).</a:t>
          </a:r>
        </a:p>
        <a:p>
          <a:pPr algn="l" rtl="0">
            <a:defRPr sz="1000"/>
          </a:pP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a:t>
          </a:r>
          <a:endParaRPr lang="fi-FI" sz="1000">
            <a:effectLst/>
            <a:latin typeface="Arial" panose="020B0604020202020204" pitchFamily="34" charset="0"/>
            <a:cs typeface="Arial" panose="020B0604020202020204" pitchFamily="34" charset="0"/>
          </a:endParaRPr>
        </a:p>
        <a:p>
          <a:pPr rtl="0"/>
          <a:endParaRPr lang="fi-FI" sz="1000" b="0" i="0" baseline="0">
            <a:effectLst/>
            <a:latin typeface="Cambria Math" panose="02040503050406030204" pitchFamily="18" charset="0"/>
            <a:ea typeface="Cambria Math" panose="02040503050406030204" pitchFamily="18" charset="0"/>
            <a:cs typeface="+mn-cs"/>
          </a:endParaRPr>
        </a:p>
        <a:p>
          <a:pPr rtl="0"/>
          <a:r>
            <a:rPr lang="fi-FI" sz="1000" b="0" i="0" baseline="0">
              <a:effectLst/>
              <a:latin typeface="Cambria Math" panose="02040503050406030204" pitchFamily="18" charset="0"/>
              <a:ea typeface="Cambria Math" panose="02040503050406030204" pitchFamily="18" charset="0"/>
              <a:cs typeface="+mn-cs"/>
            </a:rPr>
            <a:t>Säästö (MWh/a) = </a:t>
          </a:r>
          <a:br>
            <a:rPr lang="fi-FI" sz="1000" b="0" i="0" baseline="0">
              <a:effectLst/>
              <a:latin typeface="Cambria Math" panose="02040503050406030204" pitchFamily="18" charset="0"/>
              <a:ea typeface="Cambria Math" panose="02040503050406030204" pitchFamily="18" charset="0"/>
              <a:cs typeface="+mn-cs"/>
            </a:rPr>
          </a:br>
          <a:r>
            <a:rPr lang="fi-FI" sz="1000" b="0" i="0" baseline="0">
              <a:effectLst/>
              <a:latin typeface="Cambria Math" panose="02040503050406030204" pitchFamily="18" charset="0"/>
              <a:ea typeface="Cambria Math" panose="02040503050406030204" pitchFamily="18" charset="0"/>
              <a:cs typeface="+mn-cs"/>
            </a:rPr>
            <a:t>lämpimän veden kulutuksen pieneneminen x lämpimän veden lämmityksen energiankulutus, missä</a:t>
          </a:r>
        </a:p>
        <a:p>
          <a:pPr rtl="0"/>
          <a:r>
            <a:rPr lang="fi-FI" sz="1000" i="0">
              <a:effectLst/>
              <a:latin typeface="Cambria Math" panose="02040503050406030204" pitchFamily="18" charset="0"/>
              <a:ea typeface="Cambria Math" panose="02040503050406030204" pitchFamily="18" charset="0"/>
            </a:rPr>
            <a:t>lämpimän veden kulutuksen säästö </a:t>
          </a:r>
          <a:r>
            <a:rPr lang="fi-FI" sz="1000" b="0" i="0" baseline="0">
              <a:effectLst/>
              <a:latin typeface="Cambria Math" panose="02040503050406030204" pitchFamily="18" charset="0"/>
              <a:ea typeface="Cambria Math" panose="02040503050406030204" pitchFamily="18" charset="0"/>
              <a:cs typeface="+mn-cs"/>
            </a:rPr>
            <a:t>(m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/a)</a:t>
          </a:r>
          <a:r>
            <a:rPr lang="fi-FI" sz="1000" i="0">
              <a:effectLst/>
              <a:latin typeface="Cambria Math" panose="02040503050406030204" pitchFamily="18" charset="0"/>
              <a:ea typeface="Cambria Math" panose="02040503050406030204" pitchFamily="18" charset="0"/>
            </a:rPr>
            <a:t> = (</a:t>
          </a:r>
          <a:r>
            <a:rPr lang="fi-FI" sz="1000" b="0" i="0" baseline="0">
              <a:effectLst/>
              <a:latin typeface="Cambria Math" panose="02040503050406030204" pitchFamily="18" charset="0"/>
              <a:ea typeface="Cambria Math" panose="02040503050406030204" pitchFamily="18" charset="0"/>
              <a:cs typeface="+mn-cs"/>
            </a:rPr>
            <a:t>vedenkulutuksen kokonaissäästö (m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/a) x lämpimän veden osuus (%) ja</a:t>
          </a:r>
          <a:br>
            <a:rPr lang="fi-FI" sz="1000" b="0" i="0" baseline="0">
              <a:effectLst/>
              <a:latin typeface="Cambria Math" panose="02040503050406030204" pitchFamily="18" charset="0"/>
              <a:ea typeface="Cambria Math" panose="02040503050406030204" pitchFamily="18" charset="0"/>
              <a:cs typeface="+mn-cs"/>
            </a:rPr>
          </a:br>
          <a:r>
            <a:rPr lang="fi-FI" sz="1000" b="0" i="0" baseline="0">
              <a:effectLst/>
              <a:latin typeface="Cambria Math" panose="02040503050406030204" pitchFamily="18" charset="0"/>
              <a:ea typeface="Cambria Math" panose="02040503050406030204" pitchFamily="18" charset="0"/>
              <a:cs typeface="+mn-cs"/>
            </a:rPr>
            <a:t>l</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ämpimän veden lämmityksen energiankulutus (kWh/m</a:t>
          </a:r>
          <a:r>
            <a:rPr lang="fi-FI" sz="1000" b="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 lämpimän veden kulutus (m</a:t>
          </a:r>
          <a:r>
            <a:rPr lang="fi-FI" sz="1000" b="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x  veden tiheys (kg/m</a:t>
          </a:r>
          <a:r>
            <a:rPr lang="fi-FI" sz="1000" b="0" i="0" baseline="30000">
              <a:effectLst/>
              <a:latin typeface="Cambria Math" panose="02040503050406030204" pitchFamily="18" charset="0"/>
              <a:ea typeface="Cambria Math" panose="02040503050406030204" pitchFamily="18" charset="0"/>
              <a:cs typeface="Arial" panose="020B0604020202020204" pitchFamily="34" charset="0"/>
            </a:rPr>
            <a:t>3</a:t>
          </a: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 x veden ominaislämpökapasiteetti (kJ/kg,°C) x lämpötilaero (°C) / muuntokerroin (3600)</a:t>
          </a:r>
          <a:endParaRPr lang="fi-FI" sz="1000" i="0">
            <a:effectLst/>
            <a:latin typeface="Cambria Math" panose="02040503050406030204" pitchFamily="18" charset="0"/>
            <a:ea typeface="Cambria Math" panose="02040503050406030204" pitchFamily="18" charset="0"/>
            <a:cs typeface="Arial" panose="020B0604020202020204" pitchFamily="34" charset="0"/>
          </a:endParaRPr>
        </a:p>
        <a:p>
          <a:pPr rtl="0"/>
          <a:endParaRPr lang="fi-FI" sz="1000" b="0" i="0" baseline="0">
            <a:effectLst/>
            <a:latin typeface="Arial" panose="020B0604020202020204" pitchFamily="34" charset="0"/>
            <a:ea typeface="+mn-ea"/>
            <a:cs typeface="Arial" panose="020B0604020202020204" pitchFamily="34" charset="0"/>
          </a:endParaRPr>
        </a:p>
        <a:p>
          <a:pPr algn="l" rtl="0">
            <a:defRPr sz="1000"/>
          </a:pPr>
          <a:endParaRPr lang="fi-FI" sz="10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fi-FI" sz="1000" b="0" i="0" u="none" strike="noStrike" baseline="0">
            <a:solidFill>
              <a:sysClr val="windowText" lastClr="000000"/>
            </a:solidFill>
            <a:latin typeface="Arial"/>
            <a:cs typeface="Arial"/>
          </a:endParaRPr>
        </a:p>
      </xdr:txBody>
    </xdr:sp>
    <xdr:clientData/>
  </xdr:oneCellAnchor>
  <xdr:oneCellAnchor>
    <xdr:from>
      <xdr:col>7</xdr:col>
      <xdr:colOff>358140</xdr:colOff>
      <xdr:row>7</xdr:row>
      <xdr:rowOff>144780</xdr:rowOff>
    </xdr:from>
    <xdr:ext cx="184731" cy="264560"/>
    <xdr:sp macro="" textlink="">
      <xdr:nvSpPr>
        <xdr:cNvPr id="2" name="TextBox 1">
          <a:extLst>
            <a:ext uri="{FF2B5EF4-FFF2-40B4-BE49-F238E27FC236}">
              <a16:creationId xmlns:a16="http://schemas.microsoft.com/office/drawing/2014/main" id="{73ED1F9F-A0F0-4839-821A-463B8BECF4B3}"/>
            </a:ext>
          </a:extLst>
        </xdr:cNvPr>
        <xdr:cNvSpPr txBox="1"/>
      </xdr:nvSpPr>
      <xdr:spPr>
        <a:xfrm>
          <a:off x="6256020" y="1318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i-FI"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1</xdr:col>
      <xdr:colOff>2647</xdr:colOff>
      <xdr:row>4</xdr:row>
      <xdr:rowOff>19051</xdr:rowOff>
    </xdr:from>
    <xdr:ext cx="5788554" cy="3381374"/>
    <xdr:sp macro="" textlink="">
      <xdr:nvSpPr>
        <xdr:cNvPr id="3" name="Text Box 10">
          <a:extLst>
            <a:ext uri="{FF2B5EF4-FFF2-40B4-BE49-F238E27FC236}">
              <a16:creationId xmlns:a16="http://schemas.microsoft.com/office/drawing/2014/main" id="{93ABE591-EFD8-4933-B73B-97802CAF7401}"/>
            </a:ext>
          </a:extLst>
        </xdr:cNvPr>
        <xdr:cNvSpPr txBox="1">
          <a:spLocks noChangeArrowheads="1"/>
        </xdr:cNvSpPr>
      </xdr:nvSpPr>
      <xdr:spPr bwMode="auto">
        <a:xfrm>
          <a:off x="621772" y="695326"/>
          <a:ext cx="5788554" cy="3381374"/>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ysClr val="windowText" lastClr="000000"/>
              </a:solidFill>
              <a:latin typeface="Arial"/>
              <a:cs typeface="Arial"/>
            </a:rPr>
            <a:t>Toimenpiteen kuvaus</a:t>
          </a: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cs typeface="Arial"/>
            </a:rPr>
            <a:t>Esimerkiksi sairaaloissa tyypillinen energiansäästötoimenpide on hönkähöyryn käyttö lämpimän käyttöveden lämmitykseen, jolla säästetään lämmitykseen tarvittavaa ostoenergiaa. </a:t>
          </a:r>
        </a:p>
        <a:p>
          <a:pPr algn="l" rtl="0">
            <a:defRPr sz="1000"/>
          </a:pP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cs typeface="Arial"/>
            </a:rPr>
            <a:t>Lämpöä siirretään höyrystä käyttöveteen höyry-vesi-lämmönsiirtimellä. Jos höyryllä ei saada lämmitettyä käyttövettä sen lopulliseen tavoitelämpötilaan</a:t>
          </a:r>
          <a:r>
            <a:rPr lang="fi-FI" sz="1000" b="0" i="0" u="none" strike="noStrike" baseline="0">
              <a:solidFill>
                <a:sysClr val="windowText" lastClr="000000"/>
              </a:solidFill>
              <a:latin typeface="Arial"/>
              <a:ea typeface="+mn-ea"/>
              <a:cs typeface="Arial"/>
            </a:rPr>
            <a:t>, lopulliseen lämpötilaan nostoon käytetään kohteessa käytettyä muuta lämmitysenergiaa. </a:t>
          </a:r>
          <a:endParaRPr lang="fi-FI" sz="1000" b="0" i="0" u="none" strike="noStrike" baseline="0">
            <a:solidFill>
              <a:sysClr val="windowText" lastClr="000000"/>
            </a:solidFill>
            <a:latin typeface="Arial"/>
            <a:cs typeface="Arial"/>
          </a:endParaRPr>
        </a:p>
        <a:p>
          <a:pPr algn="l" rtl="0">
            <a:defRPr sz="1000"/>
          </a:pPr>
          <a:endParaRPr lang="fi-FI" sz="1000" b="1" i="0" u="none" strike="noStrike" baseline="0">
            <a:solidFill>
              <a:sysClr val="windowText" lastClr="000000"/>
            </a:solidFill>
            <a:latin typeface="Arial"/>
            <a:cs typeface="Arial"/>
          </a:endParaRPr>
        </a:p>
        <a:p>
          <a:pPr algn="l" rtl="0">
            <a:defRPr sz="1000"/>
          </a:pPr>
          <a:r>
            <a:rPr lang="fi-FI" sz="1000" b="1" i="0" u="none" strike="noStrike" baseline="0">
              <a:solidFill>
                <a:sysClr val="windowText" lastClr="000000"/>
              </a:solidFill>
              <a:latin typeface="Arial"/>
              <a:cs typeface="Arial"/>
            </a:rPr>
            <a:t>Laskentaperiaatteen kuvaus</a:t>
          </a:r>
          <a:endParaRPr lang="fi-FI" sz="1000" b="0" i="0" u="none" strike="noStrike" baseline="0">
            <a:solidFill>
              <a:sysClr val="windowText" lastClr="000000"/>
            </a:solidFill>
            <a:latin typeface="Arial"/>
            <a:cs typeface="Arial"/>
          </a:endParaRPr>
        </a:p>
        <a:p>
          <a:pPr algn="l" rtl="0">
            <a:defRPr sz="1000"/>
          </a:pPr>
          <a:r>
            <a:rPr lang="fi-FI" sz="1000" b="0" i="0" u="none" strike="noStrike" baseline="0">
              <a:solidFill>
                <a:sysClr val="windowText" lastClr="000000"/>
              </a:solidFill>
              <a:latin typeface="Arial"/>
              <a:cs typeface="Arial"/>
            </a:rPr>
            <a:t>Laskennan lähtötietona käytetään lämmitettävän veden lähtölämpötilaa ja lämpötilaa höyry-vesi-lämmönsiirtimen jälkeen sekä lämitettävän veden määrää.  </a:t>
          </a:r>
        </a:p>
        <a:p>
          <a:pPr algn="l" rtl="0">
            <a:defRPr sz="1000"/>
          </a:pPr>
          <a:endParaRPr lang="fi-FI" sz="1000" b="0" i="0" u="none" strike="noStrike" baseline="0">
            <a:solidFill>
              <a:srgbClr val="FF0000"/>
            </a:solidFill>
            <a:latin typeface="Arial"/>
            <a:cs typeface="Arial"/>
          </a:endParaRPr>
        </a:p>
        <a:p>
          <a:pPr algn="l" rtl="0">
            <a:defRPr sz="1000"/>
          </a:pPr>
          <a:r>
            <a:rPr lang="fi-FI" sz="1000" b="0" i="0" u="none" strike="noStrike" baseline="0">
              <a:solidFill>
                <a:sysClr val="windowText" lastClr="000000"/>
              </a:solidFill>
              <a:latin typeface="Arial"/>
              <a:cs typeface="Arial"/>
            </a:rPr>
            <a:t>Laskennassa käytetään ilman tiheyttä (1,2 kg/m3) ja ominaislämpökapasiteettia (1,0 kJ/kgoC).</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rtl="0"/>
          <a:r>
            <a:rPr lang="fi-FI" sz="1000" b="1" i="0" baseline="0">
              <a:effectLst/>
              <a:latin typeface="Arial" panose="020B0604020202020204" pitchFamily="34" charset="0"/>
              <a:ea typeface="+mn-ea"/>
              <a:cs typeface="Arial" panose="020B0604020202020204" pitchFamily="34" charset="0"/>
            </a:rPr>
            <a:t>Säästön laskentakaava</a:t>
          </a:r>
          <a:endParaRPr lang="fi-FI" sz="1000">
            <a:effectLst/>
            <a:latin typeface="Arial" panose="020B0604020202020204" pitchFamily="34" charset="0"/>
            <a:cs typeface="Arial" panose="020B0604020202020204" pitchFamily="34" charset="0"/>
          </a:endParaRPr>
        </a:p>
        <a:p>
          <a:pPr rtl="0" eaLnBrk="1" fontAlgn="auto" latinLnBrk="0" hangingPunct="1"/>
          <a:endParaRPr lang="fi-FI" sz="1000" b="0" i="0" baseline="0">
            <a:effectLst/>
            <a:latin typeface="Cambria Math" panose="02040503050406030204" pitchFamily="18" charset="0"/>
            <a:ea typeface="Cambria Math" panose="02040503050406030204" pitchFamily="18" charset="0"/>
            <a:cs typeface="+mn-cs"/>
          </a:endParaRPr>
        </a:p>
        <a:p>
          <a:pPr rtl="0" eaLnBrk="1" fontAlgn="auto" latinLnBrk="0" hangingPunct="1"/>
          <a:r>
            <a:rPr lang="fi-FI" sz="1000" b="0" i="0" baseline="0">
              <a:effectLst/>
              <a:latin typeface="Cambria Math" panose="02040503050406030204" pitchFamily="18" charset="0"/>
              <a:ea typeface="Cambria Math" panose="02040503050406030204" pitchFamily="18" charset="0"/>
              <a:cs typeface="+mn-cs"/>
            </a:rPr>
            <a:t>Säästö (MWh/a) = </a:t>
          </a:r>
          <a:br>
            <a:rPr lang="fi-FI" sz="1000" b="0" i="0" baseline="0">
              <a:effectLst/>
              <a:latin typeface="Cambria Math" panose="02040503050406030204" pitchFamily="18" charset="0"/>
              <a:ea typeface="Cambria Math" panose="02040503050406030204" pitchFamily="18" charset="0"/>
              <a:cs typeface="+mn-cs"/>
            </a:rPr>
          </a:br>
          <a:r>
            <a:rPr lang="fi-FI" sz="1000" b="0" i="0" baseline="0">
              <a:effectLst/>
              <a:latin typeface="Cambria Math" panose="02040503050406030204" pitchFamily="18" charset="0"/>
              <a:ea typeface="Cambria Math" panose="02040503050406030204" pitchFamily="18" charset="0"/>
              <a:cs typeface="+mn-cs"/>
            </a:rPr>
            <a:t>lämpimän veden kulutus x höyry-vesi-LTO:lla hyödynnettävä energia , missä</a:t>
          </a:r>
          <a:endParaRPr lang="fi-FI" sz="1000" i="0">
            <a:effectLst/>
            <a:latin typeface="Cambria Math" panose="02040503050406030204" pitchFamily="18" charset="0"/>
            <a:ea typeface="Cambria Math" panose="02040503050406030204" pitchFamily="18" charset="0"/>
          </a:endParaRPr>
        </a:p>
        <a:p>
          <a:pPr rtl="0"/>
          <a:r>
            <a:rPr lang="fi-FI" sz="1000" i="0">
              <a:effectLst/>
              <a:latin typeface="Cambria Math" panose="02040503050406030204" pitchFamily="18" charset="0"/>
              <a:ea typeface="Cambria Math" panose="02040503050406030204" pitchFamily="18" charset="0"/>
              <a:cs typeface="+mn-cs"/>
            </a:rPr>
            <a:t>lämpimän veden kulutus </a:t>
          </a:r>
          <a:r>
            <a:rPr lang="fi-FI" sz="1000" b="0" i="0" baseline="0">
              <a:effectLst/>
              <a:latin typeface="Cambria Math" panose="02040503050406030204" pitchFamily="18" charset="0"/>
              <a:ea typeface="Cambria Math" panose="02040503050406030204" pitchFamily="18" charset="0"/>
              <a:cs typeface="+mn-cs"/>
            </a:rPr>
            <a:t>(m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/a)</a:t>
          </a:r>
          <a:r>
            <a:rPr lang="fi-FI" sz="1000" i="0">
              <a:effectLst/>
              <a:latin typeface="Cambria Math" panose="02040503050406030204" pitchFamily="18" charset="0"/>
              <a:ea typeface="Cambria Math" panose="02040503050406030204" pitchFamily="18" charset="0"/>
              <a:cs typeface="+mn-cs"/>
            </a:rPr>
            <a:t> = kokonais</a:t>
          </a:r>
          <a:r>
            <a:rPr lang="fi-FI" sz="1000" b="0" i="0" baseline="0">
              <a:effectLst/>
              <a:latin typeface="Cambria Math" panose="02040503050406030204" pitchFamily="18" charset="0"/>
              <a:ea typeface="Cambria Math" panose="02040503050406030204" pitchFamily="18" charset="0"/>
              <a:cs typeface="+mn-cs"/>
            </a:rPr>
            <a:t>vedenkulutus (m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/a) x lämpimän veden osuus (%) </a:t>
          </a:r>
          <a:br>
            <a:rPr lang="fi-FI" sz="1000" b="0" i="0" baseline="0">
              <a:effectLst/>
              <a:latin typeface="Cambria Math" panose="02040503050406030204" pitchFamily="18" charset="0"/>
              <a:ea typeface="Cambria Math" panose="02040503050406030204" pitchFamily="18" charset="0"/>
              <a:cs typeface="+mn-cs"/>
            </a:rPr>
          </a:br>
          <a:r>
            <a:rPr lang="fi-FI" sz="1000" b="0" i="0" baseline="0">
              <a:effectLst/>
              <a:latin typeface="Cambria Math" panose="02040503050406030204" pitchFamily="18" charset="0"/>
              <a:ea typeface="Cambria Math" panose="02040503050406030204" pitchFamily="18" charset="0"/>
              <a:cs typeface="+mn-cs"/>
            </a:rPr>
            <a:t>ja</a:t>
          </a:r>
          <a:br>
            <a:rPr lang="fi-FI" sz="1000" b="0" i="0" baseline="0">
              <a:effectLst/>
              <a:latin typeface="Cambria Math" panose="02040503050406030204" pitchFamily="18" charset="0"/>
              <a:ea typeface="Cambria Math" panose="02040503050406030204" pitchFamily="18" charset="0"/>
              <a:cs typeface="+mn-cs"/>
            </a:rPr>
          </a:br>
          <a:r>
            <a:rPr lang="fi-FI" sz="1000" b="0" i="0" baseline="0">
              <a:effectLst/>
              <a:latin typeface="Cambria Math" panose="02040503050406030204" pitchFamily="18" charset="0"/>
              <a:ea typeface="Cambria Math" panose="02040503050406030204" pitchFamily="18" charset="0"/>
              <a:cs typeface="+mn-cs"/>
            </a:rPr>
            <a:t>höyry-vesi-LTO:lla hyödynnettävä energia (kWh/m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 = veden tiheys (kg/m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 x veden ominaislämpökapasiteetti (kJ/kg,°C) x lämpötilaero (°C) / muuntokerroin (3600)</a:t>
          </a:r>
          <a:endParaRPr lang="fi-FI" sz="1000" i="0">
            <a:effectLst/>
            <a:latin typeface="Cambria Math" panose="02040503050406030204" pitchFamily="18" charset="0"/>
            <a:ea typeface="Cambria Math" panose="02040503050406030204" pitchFamily="18" charset="0"/>
          </a:endParaRPr>
        </a:p>
        <a:p>
          <a:pPr rtl="0"/>
          <a:endParaRPr lang="fi-FI" sz="1000">
            <a:effectLst/>
            <a:latin typeface="Arial" panose="020B0604020202020204" pitchFamily="34" charset="0"/>
            <a:cs typeface="Arial" panose="020B0604020202020204" pitchFamily="34" charset="0"/>
          </a:endParaRPr>
        </a:p>
        <a:p>
          <a:pPr algn="l" rtl="0">
            <a:defRPr sz="1000"/>
          </a:pPr>
          <a:endParaRPr lang="fi-FI" sz="1000" b="0" i="0" u="none" strike="noStrike" baseline="0">
            <a:solidFill>
              <a:sysClr val="windowText" lastClr="000000"/>
            </a:solidFill>
            <a:latin typeface="Arial"/>
            <a:cs typeface="Arial"/>
          </a:endParaRP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xdr:col>
      <xdr:colOff>1679</xdr:colOff>
      <xdr:row>3</xdr:row>
      <xdr:rowOff>142873</xdr:rowOff>
    </xdr:from>
    <xdr:to>
      <xdr:col>7</xdr:col>
      <xdr:colOff>476250</xdr:colOff>
      <xdr:row>25</xdr:row>
      <xdr:rowOff>9524</xdr:rowOff>
    </xdr:to>
    <xdr:sp macro="" textlink="">
      <xdr:nvSpPr>
        <xdr:cNvPr id="300" name="Text Box 11">
          <a:extLst>
            <a:ext uri="{FF2B5EF4-FFF2-40B4-BE49-F238E27FC236}">
              <a16:creationId xmlns:a16="http://schemas.microsoft.com/office/drawing/2014/main" id="{00000000-0008-0000-0700-000005000000}"/>
            </a:ext>
          </a:extLst>
        </xdr:cNvPr>
        <xdr:cNvSpPr txBox="1">
          <a:spLocks noChangeArrowheads="1"/>
        </xdr:cNvSpPr>
      </xdr:nvSpPr>
      <xdr:spPr bwMode="auto">
        <a:xfrm>
          <a:off x="620804" y="657223"/>
          <a:ext cx="6541996" cy="3429001"/>
        </a:xfrm>
        <a:prstGeom prst="rect">
          <a:avLst/>
        </a:prstGeom>
        <a:noFill/>
        <a:ln w="9525">
          <a:noFill/>
          <a:miter lim="800000"/>
          <a:headEnd/>
          <a:tailEnd/>
        </a:ln>
      </xdr:spPr>
      <xdr:txBody>
        <a:bodyPr vertOverflow="clip" wrap="square" lIns="36576" tIns="32004" rIns="0" bIns="0" anchor="t" upright="1"/>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Valaistuksen käyttöaikaa muutetaan aikaohjelman muutoksella paremmin tilojen käyttöaikaa vastaavaksi ja/tai valaistustehoa muutetaan vaihtamalla lampputyyppi pienempitehoiseen. </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Toimenpiteen vaikutuksia jäähdytykseen tai lämmitykseen ei oteta huomioon.</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r>
            <a:rPr lang="fi-FI" sz="1000" b="0" i="0" u="none" strike="noStrike" baseline="0">
              <a:solidFill>
                <a:srgbClr val="000000"/>
              </a:solidFill>
              <a:latin typeface="Arial"/>
              <a:cs typeface="Arial"/>
            </a:rPr>
            <a:t> </a:t>
          </a:r>
        </a:p>
        <a:p>
          <a:pPr algn="l" rtl="0">
            <a:defRPr sz="1000"/>
          </a:pPr>
          <a:r>
            <a:rPr lang="fi-FI" sz="1000" b="0" i="0" u="none" strike="noStrike" baseline="0">
              <a:solidFill>
                <a:srgbClr val="000000"/>
              </a:solidFill>
              <a:latin typeface="Arial"/>
              <a:cs typeface="Arial"/>
            </a:rPr>
            <a:t>Säästö lasketaan valaistustehon ja käyttöajan tulojen erotuksena alkuperäisen ja uuden tilanteen välillä. </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Valaistusteho (kW) voidaan määrittää laskemalla kunkin uusitun valaisimen yhteenlaskettu teho. </a:t>
          </a:r>
        </a:p>
        <a:p>
          <a:pPr algn="l" rtl="0">
            <a:defRPr sz="1000"/>
          </a:pPr>
          <a:r>
            <a:rPr lang="fi-FI" sz="1000" b="0" i="0" u="none" strike="noStrike" baseline="0">
              <a:solidFill>
                <a:srgbClr val="000000"/>
              </a:solidFill>
              <a:latin typeface="Arial"/>
              <a:cs typeface="Arial"/>
            </a:rPr>
            <a:t>Valaistusteho voidaan myös arvioida aputaulukon 1 mukaisesti tilan pinta-alan avulla, kun valaistuksen tehotiheys (W/m</a:t>
          </a:r>
          <a:r>
            <a:rPr lang="fi-FI" sz="1000" b="0" i="0" u="none" strike="noStrike" baseline="30000">
              <a:solidFill>
                <a:srgbClr val="000000"/>
              </a:solidFill>
              <a:latin typeface="Arial"/>
              <a:cs typeface="Arial"/>
            </a:rPr>
            <a:t>2</a:t>
          </a:r>
          <a:r>
            <a:rPr lang="fi-FI" sz="1000" b="0" i="0" u="none" strike="noStrike" baseline="0">
              <a:solidFill>
                <a:srgbClr val="000000"/>
              </a:solidFill>
              <a:latin typeface="Arial"/>
              <a:cs typeface="Arial"/>
            </a:rPr>
            <a:t>) on tiedossa. Mikäli lähtötason valaistuksen tehotiheyttä ei ole tiedossa, voidaan se arvioida aputaulukosta 2 rakennuksen vakioidun käytön mukaiseen tilatyyppiin perustuen. </a:t>
          </a:r>
          <a:br>
            <a:rPr lang="fi-FI" sz="1000" b="0" i="0" u="none" strike="noStrike" baseline="0">
              <a:solidFill>
                <a:srgbClr val="000000"/>
              </a:solidFill>
              <a:latin typeface="Arial"/>
              <a:cs typeface="Arial"/>
            </a:rPr>
          </a:br>
          <a:br>
            <a:rPr lang="fi-FI" sz="1000" b="0" i="0" u="none" strike="noStrike" baseline="0">
              <a:solidFill>
                <a:srgbClr val="000000"/>
              </a:solidFill>
              <a:latin typeface="Arial"/>
              <a:cs typeface="Arial"/>
            </a:rPr>
          </a:br>
          <a:r>
            <a:rPr lang="fi-FI" sz="1000" b="0" i="0" u="none" strike="noStrike" baseline="0">
              <a:solidFill>
                <a:srgbClr val="000000"/>
              </a:solidFill>
              <a:latin typeface="Arial"/>
              <a:cs typeface="Arial"/>
            </a:rPr>
            <a:t>Mikäli toimenpiteessä ei muuteta sekä valaistustehoa että käyttöaikaa, kirjataan vakiona pysyvän tiedon ennen ja jälkeen kohtiin sama arvo.</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algn="l" rtl="0">
            <a:defRPr sz="1000"/>
          </a:pPr>
          <a:endParaRPr lang="fi-FI" sz="1000" b="0" i="1" u="none" strike="noStrike" baseline="0">
            <a:solidFill>
              <a:srgbClr val="000000"/>
            </a:solidFill>
            <a:latin typeface="Cambria Math" panose="02040503050406030204" pitchFamily="18" charset="0"/>
            <a:ea typeface="Cambria Math" panose="02040503050406030204" pitchFamily="18" charset="0"/>
            <a:cs typeface="Arial"/>
          </a:endParaRPr>
        </a:p>
        <a:p>
          <a:pPr algn="l" rtl="0">
            <a:defRPr sz="1000"/>
          </a:pPr>
          <a:r>
            <a:rPr lang="fi-FI" sz="1000" b="0" i="1" u="none" strike="noStrike" baseline="0">
              <a:solidFill>
                <a:srgbClr val="000000"/>
              </a:solidFill>
              <a:latin typeface="Cambria Math" panose="02040503050406030204" pitchFamily="18" charset="0"/>
              <a:ea typeface="Cambria Math" panose="02040503050406030204" pitchFamily="18" charset="0"/>
              <a:cs typeface="Arial"/>
            </a:rPr>
            <a:t>Säästö (MWh/a) = </a:t>
          </a:r>
        </a:p>
        <a:p>
          <a:pPr algn="l" rtl="0">
            <a:defRPr sz="1000"/>
          </a:pPr>
          <a:r>
            <a:rPr lang="fi-FI" sz="1000" b="0" i="1" u="none" strike="noStrike" baseline="0">
              <a:solidFill>
                <a:srgbClr val="000000"/>
              </a:solidFill>
              <a:latin typeface="Cambria Math" panose="02040503050406030204" pitchFamily="18" charset="0"/>
              <a:ea typeface="Cambria Math" panose="02040503050406030204" pitchFamily="18" charset="0"/>
              <a:cs typeface="Arial"/>
            </a:rPr>
            <a:t>((valaistusteho ennen (kW) x käyttöaika ennen (h/vrk))- (valaistusteho jälkeen (kW) x käyttöaika jälkeen (h(vrk))) x  valaistuksen käyttöaika vuodessa (vrk)/  muuntokerroin (1000)</a:t>
          </a:r>
        </a:p>
        <a:p>
          <a:pPr algn="l" rtl="0">
            <a:defRPr sz="1000"/>
          </a:pPr>
          <a:endParaRPr lang="fi-FI" sz="1000" b="0" i="0" u="none" strike="noStrike" baseline="0">
            <a:solidFill>
              <a:srgbClr val="000000"/>
            </a:solidFill>
            <a:latin typeface="Arial"/>
            <a:cs typeface="Aria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609600</xdr:colOff>
      <xdr:row>3</xdr:row>
      <xdr:rowOff>152401</xdr:rowOff>
    </xdr:from>
    <xdr:to>
      <xdr:col>7</xdr:col>
      <xdr:colOff>133350</xdr:colOff>
      <xdr:row>19</xdr:row>
      <xdr:rowOff>123824</xdr:rowOff>
    </xdr:to>
    <xdr:sp macro="" textlink="">
      <xdr:nvSpPr>
        <xdr:cNvPr id="13" name="Text Box 28">
          <a:extLst>
            <a:ext uri="{FF2B5EF4-FFF2-40B4-BE49-F238E27FC236}">
              <a16:creationId xmlns:a16="http://schemas.microsoft.com/office/drawing/2014/main" id="{00000000-0008-0000-0300-000004000000}"/>
            </a:ext>
          </a:extLst>
        </xdr:cNvPr>
        <xdr:cNvSpPr txBox="1">
          <a:spLocks noChangeArrowheads="1"/>
        </xdr:cNvSpPr>
      </xdr:nvSpPr>
      <xdr:spPr bwMode="auto">
        <a:xfrm>
          <a:off x="609600" y="666751"/>
          <a:ext cx="6210300" cy="2562223"/>
        </a:xfrm>
        <a:prstGeom prst="rect">
          <a:avLst/>
        </a:prstGeom>
        <a:noFill/>
        <a:ln w="9525">
          <a:noFill/>
          <a:miter lim="800000"/>
          <a:headEnd/>
          <a:tailEnd/>
        </a:ln>
      </xdr:spPr>
      <xdr:txBody>
        <a:bodyPr vertOverflow="clip" wrap="square" lIns="36576" tIns="32004" rIns="0" bIns="0" anchor="t" upright="1"/>
        <a:lstStyle/>
        <a:p>
          <a:pPr algn="l" rtl="0">
            <a:lnSpc>
              <a:spcPts val="1100"/>
            </a:lnSpc>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lnSpc>
              <a:spcPts val="1100"/>
            </a:lnSpc>
            <a:defRPr sz="1000"/>
          </a:pPr>
          <a:r>
            <a:rPr lang="fi-FI" sz="1000" b="0" i="0" u="none" strike="noStrike" baseline="0">
              <a:solidFill>
                <a:srgbClr val="000000"/>
              </a:solidFill>
              <a:latin typeface="Arial"/>
              <a:cs typeface="Arial"/>
            </a:rPr>
            <a:t>Sähkömoottori (kuten pumppu tai puhallin) uusitaan hyötysuhteeltaan paremmaksi. </a:t>
          </a:r>
        </a:p>
        <a:p>
          <a:pPr algn="l" rtl="0">
            <a:lnSpc>
              <a:spcPts val="1100"/>
            </a:lnSpc>
            <a:defRPr sz="1000"/>
          </a:pPr>
          <a:endParaRPr lang="fi-FI" sz="1000" b="0" i="0" u="none" strike="noStrike" baseline="0">
            <a:solidFill>
              <a:srgbClr val="000000"/>
            </a:solidFill>
            <a:latin typeface="Arial"/>
            <a:cs typeface="Arial"/>
          </a:endParaRPr>
        </a:p>
        <a:p>
          <a:pPr algn="l" rtl="0">
            <a:lnSpc>
              <a:spcPts val="1100"/>
            </a:lnSpc>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lnSpc>
              <a:spcPts val="1100"/>
            </a:lnSpc>
            <a:defRPr sz="1000"/>
          </a:pPr>
          <a:r>
            <a:rPr lang="fi-FI" sz="1000" b="0" i="0" u="none" strike="noStrike" baseline="0">
              <a:solidFill>
                <a:srgbClr val="000000"/>
              </a:solidFill>
              <a:latin typeface="Arial"/>
              <a:cs typeface="Arial"/>
            </a:rPr>
            <a:t>Moottorin ottama teho ennen toimenpidettä tiedetään. Moottorista otettu akseliteho ei muutu ja se lasketaan ottotehosta aiemman hyötysuhteen avulla. Paremman hyötysuhteen avulla lasketaan akselitehosta uusi ottoteho. Säästö on ottotehoista laskettujen kulutusten erotus. </a:t>
          </a:r>
        </a:p>
        <a:p>
          <a:pPr algn="l" rtl="0">
            <a:lnSpc>
              <a:spcPts val="1100"/>
            </a:lnSpc>
            <a:defRPr sz="1000"/>
          </a:pPr>
          <a:endParaRPr lang="fi-FI" sz="1000" b="0" i="0" u="none" strike="noStrike" baseline="0">
            <a:solidFill>
              <a:srgbClr val="000000"/>
            </a:solidFill>
            <a:latin typeface="Arial"/>
            <a:cs typeface="Arial"/>
          </a:endParaRPr>
        </a:p>
        <a:p>
          <a:pPr algn="l" rtl="0">
            <a:lnSpc>
              <a:spcPts val="1100"/>
            </a:lnSpc>
            <a:defRPr sz="1000"/>
          </a:pPr>
          <a:r>
            <a:rPr lang="fi-FI" sz="1000" b="0" i="0" u="none" strike="noStrike" baseline="0">
              <a:solidFill>
                <a:srgbClr val="000000"/>
              </a:solidFill>
              <a:latin typeface="Arial"/>
              <a:cs typeface="Arial"/>
            </a:rPr>
            <a:t>Käyttöaika laskennassa ei muutu. Hyötysuhdetta voidaan erityisesti vanhalle moottorille arvioida alla olevan aputaulukon 1 mukaisesti moottorityypin ja tehoalueen perusteella.</a:t>
          </a:r>
        </a:p>
        <a:p>
          <a:pPr algn="l" rtl="0">
            <a:lnSpc>
              <a:spcPts val="1100"/>
            </a:lnSpc>
            <a:defRPr sz="1000"/>
          </a:pPr>
          <a:endParaRPr lang="fi-FI" sz="1000" b="0" i="0" u="none" strike="noStrike" baseline="0">
            <a:solidFill>
              <a:srgbClr val="000000"/>
            </a:solidFill>
            <a:latin typeface="Arial"/>
            <a:cs typeface="Arial"/>
          </a:endParaRPr>
        </a:p>
        <a:p>
          <a:pPr algn="l" rtl="0">
            <a:lnSpc>
              <a:spcPts val="1100"/>
            </a:lnSpc>
            <a:defRPr sz="1000"/>
          </a:pPr>
          <a:r>
            <a:rPr lang="fi-FI" sz="1000" b="1" i="0" u="none" strike="noStrike" baseline="0">
              <a:solidFill>
                <a:srgbClr val="000000"/>
              </a:solidFill>
              <a:latin typeface="Arial"/>
              <a:cs typeface="Arial"/>
            </a:rPr>
            <a:t>Säästön laskentakaava</a:t>
          </a:r>
        </a:p>
        <a:p>
          <a:pPr algn="l" rtl="0">
            <a:lnSpc>
              <a:spcPts val="1100"/>
            </a:lnSpc>
            <a:defRPr sz="1000"/>
          </a:pPr>
          <a:endParaRPr lang="fi-FI" sz="1000" b="0" i="0" u="none" strike="noStrike" baseline="0">
            <a:solidFill>
              <a:srgbClr val="000000"/>
            </a:solidFill>
            <a:latin typeface="Cambria Math" panose="02040503050406030204" pitchFamily="18" charset="0"/>
            <a:ea typeface="Cambria Math" panose="02040503050406030204" pitchFamily="18" charset="0"/>
            <a:cs typeface="Arial"/>
          </a:endParaRPr>
        </a:p>
        <a:p>
          <a:pPr algn="l" rtl="0">
            <a:lnSpc>
              <a:spcPts val="1100"/>
            </a:lnSpc>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Säästö (MWh/a) = </a:t>
          </a:r>
        </a:p>
        <a:p>
          <a:pPr algn="l" rtl="0">
            <a:lnSpc>
              <a:spcPts val="1100"/>
            </a:lnSpc>
            <a:defRPr sz="1000"/>
          </a:pPr>
          <a:r>
            <a:rPr lang="fi-FI" sz="1000" b="0" i="0" baseline="0">
              <a:effectLst/>
              <a:latin typeface="Cambria Math" panose="02040503050406030204" pitchFamily="18" charset="0"/>
              <a:ea typeface="Cambria Math" panose="02040503050406030204" pitchFamily="18" charset="0"/>
              <a:cs typeface="+mn-cs"/>
            </a:rPr>
            <a:t>((moottorin ottoteho ennen (kW) – moottorin ottoteho jälkeen (kW)) x käyntiaika vuodessa (h))/ muuntokerroin (1000), missä</a:t>
          </a:r>
          <a:br>
            <a:rPr lang="fi-FI" sz="1000" b="0" i="0" u="none" strike="noStrike" baseline="0">
              <a:solidFill>
                <a:srgbClr val="000000"/>
              </a:solidFill>
              <a:latin typeface="Cambria Math" panose="02040503050406030204" pitchFamily="18" charset="0"/>
              <a:ea typeface="Cambria Math" panose="02040503050406030204" pitchFamily="18" charset="0"/>
              <a:cs typeface="Arial"/>
            </a:rPr>
          </a:b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ottoteho  jälkeen (kW)  = (ottoteho ennen (kW) x vanha hyötysuhde) / uusi hyötysuhde)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609600</xdr:colOff>
      <xdr:row>4</xdr:row>
      <xdr:rowOff>0</xdr:rowOff>
    </xdr:from>
    <xdr:to>
      <xdr:col>6</xdr:col>
      <xdr:colOff>628649</xdr:colOff>
      <xdr:row>16</xdr:row>
      <xdr:rowOff>19049</xdr:rowOff>
    </xdr:to>
    <xdr:sp macro="" textlink="">
      <xdr:nvSpPr>
        <xdr:cNvPr id="35" name="Text Box 27">
          <a:extLst>
            <a:ext uri="{FF2B5EF4-FFF2-40B4-BE49-F238E27FC236}">
              <a16:creationId xmlns:a16="http://schemas.microsoft.com/office/drawing/2014/main" id="{00000000-0008-0000-1000-000005000000}"/>
            </a:ext>
          </a:extLst>
        </xdr:cNvPr>
        <xdr:cNvSpPr txBox="1">
          <a:spLocks noChangeArrowheads="1"/>
        </xdr:cNvSpPr>
      </xdr:nvSpPr>
      <xdr:spPr bwMode="auto">
        <a:xfrm>
          <a:off x="609600" y="676275"/>
          <a:ext cx="5867399" cy="1962149"/>
        </a:xfrm>
        <a:prstGeom prst="rect">
          <a:avLst/>
        </a:prstGeom>
        <a:noFill/>
        <a:ln w="9525">
          <a:noFill/>
          <a:miter lim="800000"/>
          <a:headEnd/>
          <a:tailEnd/>
        </a:ln>
      </xdr:spPr>
      <xdr:txBody>
        <a:bodyPr vertOverflow="clip" wrap="square" lIns="36576" tIns="32004" rIns="0" bIns="0" anchor="t" upright="1"/>
        <a:lstStyle/>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Toimenpiteen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Pumpun tai puhaltimen ohjaus muutetaan portaattomasti säätyväksi kuten taajuusmuuttajakäyttöiseksi.</a:t>
          </a:r>
        </a:p>
        <a:p>
          <a:pPr algn="l" rtl="0">
            <a:lnSpc>
              <a:spcPts val="1000"/>
            </a:lnSpc>
            <a:defRPr sz="1000"/>
          </a:pPr>
          <a:endParaRPr lang="fi-FI" sz="1000" b="1"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Laskentaperiaatteen kuvaus</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Säästö riippuu ennenmuutosta käytössä olevasta ohjaustavasta ja ohjattavasta laitteesta. </a:t>
          </a:r>
          <a:br>
            <a:rPr lang="fi-FI" sz="1000" b="0" i="0" u="none" strike="noStrike" baseline="0">
              <a:solidFill>
                <a:srgbClr val="000000"/>
              </a:solidFill>
              <a:latin typeface="Arial" panose="020B0604020202020204" pitchFamily="34" charset="0"/>
              <a:cs typeface="Arial" panose="020B0604020202020204" pitchFamily="34" charset="0"/>
            </a:rPr>
          </a:br>
          <a:r>
            <a:rPr lang="fi-FI" sz="1000" b="0" i="0" u="none" strike="noStrike" baseline="0">
              <a:solidFill>
                <a:srgbClr val="000000"/>
              </a:solidFill>
              <a:latin typeface="Arial" panose="020B0604020202020204" pitchFamily="34" charset="0"/>
              <a:cs typeface="Arial" panose="020B0604020202020204" pitchFamily="34" charset="0"/>
            </a:rPr>
            <a:t>Lähtötietona tarvitaan ohjattavan laitteen teho sekä käyttöaika.</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0" i="0" u="none" strike="noStrike" baseline="0">
              <a:solidFill>
                <a:srgbClr val="000000"/>
              </a:solidFill>
              <a:latin typeface="Arial" panose="020B0604020202020204" pitchFamily="34" charset="0"/>
              <a:cs typeface="Arial" panose="020B0604020202020204" pitchFamily="34" charset="0"/>
            </a:rPr>
            <a:t>Ellei mitään tarkempaa tietoa </a:t>
          </a:r>
          <a:r>
            <a:rPr lang="fi-FI" sz="1000" b="0" i="0" baseline="0">
              <a:effectLst/>
              <a:latin typeface="Arial" panose="020B0604020202020204" pitchFamily="34" charset="0"/>
              <a:ea typeface="+mn-ea"/>
              <a:cs typeface="Arial" panose="020B0604020202020204" pitchFamily="34" charset="0"/>
            </a:rPr>
            <a:t>ole </a:t>
          </a:r>
          <a:r>
            <a:rPr lang="fi-FI" sz="1000" b="0" i="0" u="none" strike="noStrike" baseline="0">
              <a:solidFill>
                <a:srgbClr val="000000"/>
              </a:solidFill>
              <a:latin typeface="Arial" panose="020B0604020202020204" pitchFamily="34" charset="0"/>
              <a:cs typeface="Arial" panose="020B0604020202020204" pitchFamily="34" charset="0"/>
            </a:rPr>
            <a:t>käytettävissä, säästöä siirtymisestä portaattomaan säätöön voidaan arvioida kokemusperäisin nyrkkisäännöin, ks aputalukko 1. Mitä yleisempiä arvioita (esim. nyrkkisäännöt) käytetään, sitä tarkempi on oltava tulosten suuruusluokan realistisuuden arvioinnissa. </a:t>
          </a:r>
        </a:p>
        <a:p>
          <a:pPr algn="l" rtl="0">
            <a:lnSpc>
              <a:spcPts val="1000"/>
            </a:lnSpc>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lnSpc>
              <a:spcPts val="1000"/>
            </a:lnSpc>
            <a:defRPr sz="1000"/>
          </a:pPr>
          <a:r>
            <a:rPr lang="fi-FI" sz="1000" b="1" i="0" u="none" strike="noStrike" baseline="0">
              <a:solidFill>
                <a:srgbClr val="000000"/>
              </a:solidFill>
              <a:latin typeface="Arial" panose="020B0604020202020204" pitchFamily="34" charset="0"/>
              <a:cs typeface="Arial" panose="020B0604020202020204" pitchFamily="34" charset="0"/>
            </a:rPr>
            <a:t>Säästön laskentakaava</a:t>
          </a:r>
        </a:p>
        <a:p>
          <a:pPr algn="l" rtl="0">
            <a:lnSpc>
              <a:spcPts val="1000"/>
            </a:lnSpc>
            <a:defRPr sz="1000"/>
          </a:pPr>
          <a:endParaRPr lang="fi-FI" sz="1000" b="0" i="1"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endParaRPr>
        </a:p>
        <a:p>
          <a:pPr algn="l" rtl="0">
            <a:lnSpc>
              <a:spcPts val="1000"/>
            </a:lnSpc>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Säästö (MWh/a) = teho (kW) x säästöprosentti x vuotuinen käyttöaika (h) / muuntokerroin (1000 )  </a:t>
          </a:r>
        </a:p>
        <a:p>
          <a:pPr algn="l" rtl="0">
            <a:lnSpc>
              <a:spcPts val="1000"/>
            </a:lnSpc>
            <a:defRPr sz="1000"/>
          </a:pPr>
          <a:endParaRPr lang="fi-FI" sz="1000" b="0" i="0" u="none" strike="noStrike" baseline="0">
            <a:solidFill>
              <a:srgbClr val="000000"/>
            </a:solidFill>
            <a:latin typeface="Arial"/>
            <a:cs typeface="Arial"/>
          </a:endParaRP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619124</xdr:colOff>
      <xdr:row>3</xdr:row>
      <xdr:rowOff>161924</xdr:rowOff>
    </xdr:from>
    <xdr:ext cx="5876926" cy="2752725"/>
    <xdr:sp macro="" textlink="">
      <xdr:nvSpPr>
        <xdr:cNvPr id="4" name="Text Box 18">
          <a:extLst>
            <a:ext uri="{FF2B5EF4-FFF2-40B4-BE49-F238E27FC236}">
              <a16:creationId xmlns:a16="http://schemas.microsoft.com/office/drawing/2014/main" id="{00000000-0008-0000-1100-000004000000}"/>
            </a:ext>
          </a:extLst>
        </xdr:cNvPr>
        <xdr:cNvSpPr txBox="1">
          <a:spLocks noChangeArrowheads="1"/>
        </xdr:cNvSpPr>
      </xdr:nvSpPr>
      <xdr:spPr bwMode="auto">
        <a:xfrm>
          <a:off x="619124" y="676274"/>
          <a:ext cx="5876926" cy="2752725"/>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Tuotannossa ei tarvita enää nykyisessä painetasossa olevaa</a:t>
          </a:r>
          <a:r>
            <a:rPr lang="fi-FI" sz="1000" b="1" i="0" u="none" strike="noStrike" baseline="0">
              <a:solidFill>
                <a:srgbClr val="000000"/>
              </a:solidFill>
              <a:latin typeface="Arial"/>
              <a:cs typeface="Arial"/>
            </a:rPr>
            <a:t> </a:t>
          </a:r>
          <a:r>
            <a:rPr lang="fi-FI" sz="1000" b="0" i="0" u="none" strike="noStrike" baseline="0">
              <a:solidFill>
                <a:srgbClr val="000000"/>
              </a:solidFill>
              <a:latin typeface="Arial"/>
              <a:cs typeface="Arial"/>
            </a:rPr>
            <a:t>paineilmaa, vaan matalampi painetaso riittää. Verkoston painetasoa alennetaan painesäätimen asetusta muuttamalla</a:t>
          </a:r>
          <a:r>
            <a:rPr lang="fi-FI" sz="1000" b="0" i="0" u="none" strike="noStrike" baseline="0">
              <a:solidFill>
                <a:srgbClr val="FF0000"/>
              </a:solidFill>
              <a:latin typeface="Arial"/>
              <a:cs typeface="Arial"/>
            </a:rPr>
            <a:t>. </a:t>
          </a:r>
          <a:r>
            <a:rPr lang="fi-FI" sz="1000" b="0" i="0" u="none" strike="noStrike" baseline="0">
              <a:solidFill>
                <a:srgbClr val="000000"/>
              </a:solidFill>
              <a:latin typeface="Arial"/>
              <a:cs typeface="Arial"/>
            </a:rPr>
            <a:t>Mahdollisia vuotomäärien laskuja ei huomioida.</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Paineilmajärjestelmän sähköenergian kulutus on mitattu ennen paineen alennusta.</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Säästövaikutus lasketaan sähköenergian kulutuksesta kokemusperäistä nyrkkisääntöä</a:t>
          </a:r>
        </a:p>
        <a:p>
          <a:pPr algn="l" rtl="0">
            <a:defRPr sz="1000"/>
          </a:pPr>
          <a:r>
            <a:rPr lang="fi-FI" sz="1000" b="0" i="0" u="none" strike="noStrike" baseline="0">
              <a:solidFill>
                <a:srgbClr val="000000"/>
              </a:solidFill>
              <a:latin typeface="Arial"/>
              <a:cs typeface="Arial"/>
            </a:rPr>
            <a:t>käyttäen. Sähköenergian kulutus vähentyy 7–10 %, kun painetta alennetaan 1 bar. </a:t>
          </a:r>
          <a:br>
            <a:rPr lang="fi-FI" sz="1000" b="0" i="0" u="none" strike="noStrike" baseline="0">
              <a:solidFill>
                <a:srgbClr val="000000"/>
              </a:solidFill>
              <a:latin typeface="Arial"/>
              <a:cs typeface="Arial"/>
            </a:rPr>
          </a:br>
          <a:r>
            <a:rPr lang="fi-FI" sz="1000" b="0" i="0" u="none" strike="noStrike" baseline="0">
              <a:solidFill>
                <a:srgbClr val="000000"/>
              </a:solidFill>
              <a:latin typeface="Arial"/>
              <a:cs typeface="Arial"/>
            </a:rPr>
            <a:t>Mitä yleisempiä arvioita (esim. nyrkkisäännöt) käytetään, sitä tarkempi on oltava tulosten suuruusluokan realistisuuden arvioinnissa. </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Säästöjen laskentakaava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0" u="none" strike="noStrike" baseline="0">
            <a:solidFill>
              <a:srgbClr val="000000"/>
            </a:solidFill>
            <a:latin typeface="Cambria Math" panose="02040503050406030204" pitchFamily="18" charset="0"/>
            <a:ea typeface="Cambria Math" panose="02040503050406030204"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Säästö MWh/a = </a:t>
          </a:r>
          <a:br>
            <a:rPr lang="fi-FI" sz="1000" b="0" i="0" u="none" strike="noStrike" baseline="0">
              <a:solidFill>
                <a:srgbClr val="000000"/>
              </a:solidFill>
              <a:latin typeface="Cambria Math" panose="02040503050406030204" pitchFamily="18" charset="0"/>
              <a:ea typeface="Cambria Math" panose="02040503050406030204" pitchFamily="18" charset="0"/>
              <a:cs typeface="Arial"/>
            </a:rPr>
          </a:br>
          <a:r>
            <a:rPr lang="fi-FI" sz="1000" b="0" i="0" baseline="0">
              <a:effectLst/>
              <a:latin typeface="Cambria Math" panose="02040503050406030204" pitchFamily="18" charset="0"/>
              <a:ea typeface="Cambria Math" panose="02040503050406030204" pitchFamily="18" charset="0"/>
              <a:cs typeface="+mn-cs"/>
            </a:rPr>
            <a:t>sähkön kulutus ennen - sähkön kulutus jälkeen, missä </a:t>
          </a:r>
          <a:endParaRPr lang="fi-FI" i="0">
            <a:effectLst/>
            <a:latin typeface="Cambria Math" panose="02040503050406030204" pitchFamily="18" charset="0"/>
            <a:ea typeface="Cambria Math" panose="02040503050406030204" pitchFamily="18" charset="0"/>
          </a:endParaRP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kulutus  jälkeen (MWh/a) = kulutus ennen (MWh/a) x säästö (%/bar) x paineen muutos (bar )</a:t>
          </a:r>
        </a:p>
      </xdr:txBody>
    </xdr:sp>
    <xdr:clientData/>
  </xdr:one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4</xdr:row>
      <xdr:rowOff>3812</xdr:rowOff>
    </xdr:from>
    <xdr:to>
      <xdr:col>8</xdr:col>
      <xdr:colOff>304800</xdr:colOff>
      <xdr:row>24</xdr:row>
      <xdr:rowOff>28576</xdr:rowOff>
    </xdr:to>
    <xdr:sp macro="" textlink="">
      <xdr:nvSpPr>
        <xdr:cNvPr id="3" name="Text Box 15">
          <a:extLst>
            <a:ext uri="{FF2B5EF4-FFF2-40B4-BE49-F238E27FC236}">
              <a16:creationId xmlns:a16="http://schemas.microsoft.com/office/drawing/2014/main" id="{EB9D4D6D-10FE-4B24-A4D3-B2E4BD66777C}"/>
            </a:ext>
          </a:extLst>
        </xdr:cNvPr>
        <xdr:cNvSpPr txBox="1">
          <a:spLocks noChangeArrowheads="1"/>
        </xdr:cNvSpPr>
      </xdr:nvSpPr>
      <xdr:spPr bwMode="auto">
        <a:xfrm>
          <a:off x="619126" y="775337"/>
          <a:ext cx="7038974" cy="3263264"/>
        </a:xfrm>
        <a:prstGeom prst="rect">
          <a:avLst/>
        </a:prstGeom>
        <a:noFill/>
        <a:ln w="9525">
          <a:noFill/>
          <a:miter lim="800000"/>
          <a:headEnd/>
          <a:tailEnd/>
        </a:ln>
      </xdr:spPr>
      <xdr:txBody>
        <a:bodyPr vertOverflow="clip" wrap="square" lIns="36576" tIns="32004" rIns="0" bIns="0" anchor="t" upright="1"/>
        <a:lstStyle/>
        <a:p>
          <a:pPr algn="l" rtl="0">
            <a:lnSpc>
              <a:spcPts val="1100"/>
            </a:lnSpc>
            <a:defRPr sz="1000"/>
          </a:pPr>
          <a:r>
            <a:rPr lang="fi-FI" sz="1000" b="1" i="0" u="none" strike="noStrike" baseline="0">
              <a:solidFill>
                <a:srgbClr val="000000"/>
              </a:solidFill>
              <a:latin typeface="Arial"/>
              <a:cs typeface="Arial"/>
            </a:rPr>
            <a:t>Toimenpiteen kuvaus</a:t>
          </a:r>
        </a:p>
        <a:p>
          <a:pPr rtl="0"/>
          <a:r>
            <a:rPr lang="fi-FI" sz="1000" b="0" i="0" u="none" strike="noStrike" baseline="0">
              <a:solidFill>
                <a:srgbClr val="000000"/>
              </a:solidFill>
              <a:latin typeface="Arial" panose="020B0604020202020204" pitchFamily="34" charset="0"/>
              <a:cs typeface="Arial" panose="020B0604020202020204" pitchFamily="34" charset="0"/>
            </a:rPr>
            <a:t>Rakennuksessa uusitaan ikkunat peruskorjauksen yhteydessä tai erillisenä ko. rakennusosaa koskevana toimenpiteenä, jolloin </a:t>
          </a:r>
          <a:r>
            <a:rPr lang="fi-FI" sz="1000" b="0" i="0" baseline="0">
              <a:effectLst/>
              <a:latin typeface="Arial" panose="020B0604020202020204" pitchFamily="34" charset="0"/>
              <a:ea typeface="+mn-ea"/>
              <a:cs typeface="Arial" panose="020B0604020202020204" pitchFamily="34" charset="0"/>
            </a:rPr>
            <a:t>U-arvo paranee ja rakennuksen lämpöhäviöt pienentyvät. </a:t>
          </a: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fi-FI" sz="1000" b="1" i="0" u="none" strike="noStrike" baseline="0">
            <a:solidFill>
              <a:sysClr val="windowText" lastClr="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Säästö lasketaan karkealla tasolla olettaen, että sisälämpötila pysyy lämmityskaudella samana ja laskennassa ulkolämpötila on lämmityskauden keskiarvo. Lämmityskauden pituutena ja sen ulkolämpötilan keskiarvona voidaan käyttää aputaulukon 1 mukaisia säävyöhykekohtaisia arvoja. Rakennuksen säävyöhykkeen voi määrittää karttakuvasta. Sisäisiä lämpökuormia, auringon säteilyn lämmittävää vaikutusta ja ikkunoiden vaikutusta jäähdytystarpeeseen ei oteta huomioon.</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Säästö lasketaan määrittämällä ikkunoiden johtumishäviöt lämmityskauden aikana vanhoilla ja uusilla ikkunoilla. Mikäli kohteen vaihdettavien ikkonoiden todellisia tietoja ei ole käytettävissä, niiden U-arvon voi arvioida aputaulukosta 2 rakennusvuoden perusteella.</a:t>
          </a:r>
        </a:p>
        <a:p>
          <a:pPr algn="l" rtl="0">
            <a:defRPr sz="1000"/>
          </a:pPr>
          <a:endParaRPr lang="fi-FI" sz="1000" b="0" i="0" u="none" strike="noStrike" baseline="0">
            <a:solidFill>
              <a:srgbClr val="000000"/>
            </a:solidFill>
            <a:latin typeface="Arial"/>
            <a:cs typeface="Arial"/>
          </a:endParaRPr>
        </a:p>
        <a:p>
          <a:pPr rtl="0"/>
          <a:r>
            <a:rPr lang="fi-FI" sz="1000" b="1" i="0" u="none" strike="noStrike" baseline="0">
              <a:solidFill>
                <a:srgbClr val="000000"/>
              </a:solidFill>
              <a:latin typeface="Arial"/>
              <a:cs typeface="Arial"/>
            </a:rPr>
            <a:t>Säästön laskentakaava</a:t>
          </a:r>
          <a:br>
            <a:rPr lang="fi-FI" sz="1000" b="1" i="0" u="none" strike="noStrike" baseline="0">
              <a:solidFill>
                <a:srgbClr val="000000"/>
              </a:solidFill>
              <a:latin typeface="Arial"/>
              <a:cs typeface="Arial"/>
            </a:rPr>
          </a:br>
          <a:endParaRPr lang="fi-FI" sz="1000" b="1" i="0" u="none" strike="noStrike" baseline="0">
            <a:solidFill>
              <a:srgbClr val="000000"/>
            </a:solidFill>
            <a:latin typeface="Arial"/>
            <a:cs typeface="Arial"/>
          </a:endParaRPr>
        </a:p>
        <a:p>
          <a:pPr rtl="0"/>
          <a:r>
            <a:rPr lang="fi-FI" sz="1000" i="0">
              <a:effectLst/>
              <a:latin typeface="Cambria Math" panose="02040503050406030204" pitchFamily="18" charset="0"/>
              <a:ea typeface="Cambria Math" panose="02040503050406030204" pitchFamily="18" charset="0"/>
              <a:cs typeface="+mn-cs"/>
            </a:rPr>
            <a:t>𝑆ää𝑠𝑡ö (𝑀𝑊ℎ/𝑎)</a:t>
          </a:r>
          <a:endParaRPr lang="fi-FI" sz="1000" i="0">
            <a:effectLst/>
            <a:latin typeface="Cambria Math" panose="02040503050406030204" pitchFamily="18" charset="0"/>
            <a:ea typeface="Cambria Math" panose="02040503050406030204" pitchFamily="18" charset="0"/>
          </a:endParaRPr>
        </a:p>
        <a:p>
          <a:pPr rtl="0"/>
          <a:r>
            <a:rPr lang="fi-FI" sz="1000" i="0">
              <a:effectLst/>
              <a:latin typeface="Cambria Math" panose="02040503050406030204" pitchFamily="18" charset="0"/>
              <a:ea typeface="Cambria Math" panose="02040503050406030204" pitchFamily="18" charset="0"/>
              <a:cs typeface="+mn-cs"/>
            </a:rPr>
            <a:t>= Ikkunoiden johtmishäviöt ennen – Ikkunoiden johtumishäviöt jälkeen, missä</a:t>
          </a:r>
          <a:endParaRPr lang="fi-FI" sz="1000" i="0">
            <a:effectLst/>
            <a:latin typeface="Cambria Math" panose="02040503050406030204" pitchFamily="18" charset="0"/>
            <a:ea typeface="Cambria Math" panose="02040503050406030204" pitchFamily="18" charset="0"/>
          </a:endParaRPr>
        </a:p>
        <a:p>
          <a:pPr rtl="0"/>
          <a:r>
            <a:rPr lang="fi-FI" sz="1000" i="0">
              <a:effectLst/>
              <a:latin typeface="Cambria Math" panose="02040503050406030204" pitchFamily="18" charset="0"/>
              <a:ea typeface="Cambria Math" panose="02040503050406030204" pitchFamily="18" charset="0"/>
              <a:cs typeface="+mn-cs"/>
            </a:rPr>
            <a:t>Ikkunoiden johtumishäviöt (MWh/a) = Ikkunoiden U-arvo (W/m2,°C)</a:t>
          </a:r>
          <a:r>
            <a:rPr lang="fi-FI" sz="1000" i="0" baseline="0">
              <a:effectLst/>
              <a:latin typeface="Cambria Math" panose="02040503050406030204" pitchFamily="18" charset="0"/>
              <a:ea typeface="Cambria Math" panose="02040503050406030204" pitchFamily="18" charset="0"/>
              <a:cs typeface="+mn-cs"/>
            </a:rPr>
            <a:t> x </a:t>
          </a:r>
          <a:r>
            <a:rPr lang="fi-FI" sz="1000" i="0">
              <a:effectLst/>
              <a:latin typeface="Cambria Math" panose="02040503050406030204" pitchFamily="18" charset="0"/>
              <a:ea typeface="Cambria Math" panose="02040503050406030204" pitchFamily="18" charset="0"/>
              <a:cs typeface="+mn-cs"/>
            </a:rPr>
            <a:t> ikkunoiden pinta-ala (m</a:t>
          </a:r>
          <a:r>
            <a:rPr lang="fi-FI" sz="1000" i="0" baseline="30000">
              <a:effectLst/>
              <a:latin typeface="Cambria Math" panose="02040503050406030204" pitchFamily="18" charset="0"/>
              <a:ea typeface="Cambria Math" panose="02040503050406030204" pitchFamily="18" charset="0"/>
              <a:cs typeface="+mn-cs"/>
            </a:rPr>
            <a:t>2</a:t>
          </a:r>
          <a:r>
            <a:rPr lang="fi-FI" sz="1000" i="0" baseline="0">
              <a:effectLst/>
              <a:latin typeface="Cambria Math" panose="02040503050406030204" pitchFamily="18" charset="0"/>
              <a:ea typeface="Cambria Math" panose="02040503050406030204" pitchFamily="18" charset="0"/>
              <a:cs typeface="+mn-cs"/>
            </a:rPr>
            <a:t>) </a:t>
          </a:r>
          <a:br>
            <a:rPr lang="fi-FI" sz="1000" i="0" baseline="0">
              <a:effectLst/>
              <a:latin typeface="Cambria Math" panose="02040503050406030204" pitchFamily="18" charset="0"/>
              <a:ea typeface="Cambria Math" panose="02040503050406030204" pitchFamily="18" charset="0"/>
              <a:cs typeface="+mn-cs"/>
            </a:rPr>
          </a:br>
          <a:r>
            <a:rPr lang="fi-FI" sz="1000" i="0" baseline="0">
              <a:effectLst/>
              <a:latin typeface="Cambria Math" panose="02040503050406030204" pitchFamily="18" charset="0"/>
              <a:ea typeface="Cambria Math" panose="02040503050406030204" pitchFamily="18" charset="0"/>
              <a:cs typeface="+mn-cs"/>
            </a:rPr>
            <a:t>x </a:t>
          </a:r>
          <a:r>
            <a:rPr lang="fi-FI" sz="1000" i="0">
              <a:effectLst/>
              <a:latin typeface="Cambria Math" panose="02040503050406030204" pitchFamily="18" charset="0"/>
              <a:ea typeface="Cambria Math" panose="02040503050406030204" pitchFamily="18" charset="0"/>
              <a:cs typeface="+mn-cs"/>
            </a:rPr>
            <a:t> (sisälämpötila (</a:t>
          </a:r>
          <a:r>
            <a:rPr lang="fi-FI" sz="1000" i="0" baseline="30000">
              <a:effectLst/>
              <a:latin typeface="Cambria Math" panose="02040503050406030204" pitchFamily="18" charset="0"/>
              <a:ea typeface="Cambria Math" panose="02040503050406030204" pitchFamily="18" charset="0"/>
              <a:cs typeface="+mn-cs"/>
            </a:rPr>
            <a:t>o</a:t>
          </a:r>
          <a:r>
            <a:rPr lang="fi-FI" sz="1000" i="0">
              <a:effectLst/>
              <a:latin typeface="Cambria Math" panose="02040503050406030204" pitchFamily="18" charset="0"/>
              <a:ea typeface="Cambria Math" panose="02040503050406030204" pitchFamily="18" charset="0"/>
              <a:cs typeface="+mn-cs"/>
            </a:rPr>
            <a:t>C)  –</a:t>
          </a:r>
          <a:r>
            <a:rPr lang="fi-FI" sz="1000" i="0" baseline="0">
              <a:effectLst/>
              <a:latin typeface="Cambria Math" panose="02040503050406030204" pitchFamily="18" charset="0"/>
              <a:ea typeface="Cambria Math" panose="02040503050406030204" pitchFamily="18" charset="0"/>
              <a:cs typeface="+mn-cs"/>
            </a:rPr>
            <a:t> </a:t>
          </a:r>
          <a:r>
            <a:rPr lang="fi-FI" sz="1000" i="0">
              <a:effectLst/>
              <a:latin typeface="Cambria Math" panose="02040503050406030204" pitchFamily="18" charset="0"/>
              <a:ea typeface="Cambria Math" panose="02040503050406030204" pitchFamily="18" charset="0"/>
              <a:cs typeface="+mn-cs"/>
            </a:rPr>
            <a:t>ulkolämpötilan keskiarvo (</a:t>
          </a:r>
          <a:r>
            <a:rPr lang="fi-FI" sz="1000" i="0" baseline="30000">
              <a:effectLst/>
              <a:latin typeface="Cambria Math" panose="02040503050406030204" pitchFamily="18" charset="0"/>
              <a:ea typeface="Cambria Math" panose="02040503050406030204" pitchFamily="18" charset="0"/>
              <a:cs typeface="+mn-cs"/>
            </a:rPr>
            <a:t>o</a:t>
          </a:r>
          <a:r>
            <a:rPr lang="fi-FI" sz="1000" i="0">
              <a:effectLst/>
              <a:latin typeface="Cambria Math" panose="02040503050406030204" pitchFamily="18" charset="0"/>
              <a:ea typeface="Cambria Math" panose="02040503050406030204" pitchFamily="18" charset="0"/>
              <a:cs typeface="+mn-cs"/>
            </a:rPr>
            <a:t>C)) x lämmityskauden pituus (vrk) </a:t>
          </a:r>
          <a:r>
            <a:rPr lang="fi-FI" sz="1000" i="0" baseline="0">
              <a:effectLst/>
              <a:latin typeface="Cambria Math" panose="02040503050406030204" pitchFamily="18" charset="0"/>
              <a:ea typeface="Cambria Math" panose="02040503050406030204" pitchFamily="18" charset="0"/>
              <a:cs typeface="+mn-cs"/>
            </a:rPr>
            <a:t> x </a:t>
          </a:r>
          <a:r>
            <a:rPr lang="fi-FI" sz="1000" i="0">
              <a:effectLst/>
              <a:latin typeface="Cambria Math" panose="02040503050406030204" pitchFamily="18" charset="0"/>
              <a:ea typeface="Cambria Math" panose="02040503050406030204" pitchFamily="18" charset="0"/>
              <a:cs typeface="+mn-cs"/>
            </a:rPr>
            <a:t>24 (h/vrk )/ muuntokerroin (1000 000)</a:t>
          </a:r>
          <a:endParaRPr lang="fi-FI" sz="1000" b="0" i="0" u="none" strike="noStrike" baseline="0">
            <a:solidFill>
              <a:srgbClr val="000000"/>
            </a:solidFill>
            <a:latin typeface="Arial"/>
            <a:cs typeface="Arial"/>
          </a:endParaRPr>
        </a:p>
        <a:p>
          <a:pPr algn="l" rtl="0">
            <a:defRPr sz="1000"/>
          </a:pPr>
          <a:endParaRPr lang="fi-FI" sz="1000" b="0" i="0" u="none" strike="noStrike" baseline="0">
            <a:solidFill>
              <a:srgbClr val="000000"/>
            </a:solidFill>
            <a:latin typeface="Arial"/>
            <a:cs typeface="Arial"/>
          </a:endParaRPr>
        </a:p>
      </xdr:txBody>
    </xdr:sp>
    <xdr:clientData/>
  </xdr:twoCellAnchor>
  <xdr:twoCellAnchor editAs="oneCell">
    <xdr:from>
      <xdr:col>0</xdr:col>
      <xdr:colOff>568123</xdr:colOff>
      <xdr:row>53</xdr:row>
      <xdr:rowOff>0</xdr:rowOff>
    </xdr:from>
    <xdr:to>
      <xdr:col>1</xdr:col>
      <xdr:colOff>1740204</xdr:colOff>
      <xdr:row>71</xdr:row>
      <xdr:rowOff>146685</xdr:rowOff>
    </xdr:to>
    <xdr:pic>
      <xdr:nvPicPr>
        <xdr:cNvPr id="7" name="Kuva 1">
          <a:extLst>
            <a:ext uri="{FF2B5EF4-FFF2-40B4-BE49-F238E27FC236}">
              <a16:creationId xmlns:a16="http://schemas.microsoft.com/office/drawing/2014/main" id="{58A6AABC-1052-402A-9FEE-E78DB2EFA667}"/>
            </a:ext>
          </a:extLst>
        </xdr:cNvPr>
        <xdr:cNvPicPr>
          <a:picLocks noChangeAspect="1"/>
        </xdr:cNvPicPr>
      </xdr:nvPicPr>
      <xdr:blipFill>
        <a:blip xmlns:r="http://schemas.openxmlformats.org/officeDocument/2006/relationships" r:embed="rId1"/>
        <a:stretch>
          <a:fillRect/>
        </a:stretch>
      </xdr:blipFill>
      <xdr:spPr>
        <a:xfrm>
          <a:off x="568123" y="10058400"/>
          <a:ext cx="1791206" cy="306133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3810</xdr:colOff>
      <xdr:row>4</xdr:row>
      <xdr:rowOff>3808</xdr:rowOff>
    </xdr:from>
    <xdr:ext cx="6835140" cy="4634867"/>
    <xdr:sp macro="" textlink="">
      <xdr:nvSpPr>
        <xdr:cNvPr id="8" name="Text Box 20">
          <a:extLst>
            <a:ext uri="{FF2B5EF4-FFF2-40B4-BE49-F238E27FC236}">
              <a16:creationId xmlns:a16="http://schemas.microsoft.com/office/drawing/2014/main" id="{00000000-0008-0000-0E00-000004000000}"/>
            </a:ext>
          </a:extLst>
        </xdr:cNvPr>
        <xdr:cNvSpPr txBox="1">
          <a:spLocks noChangeArrowheads="1"/>
        </xdr:cNvSpPr>
      </xdr:nvSpPr>
      <xdr:spPr bwMode="auto">
        <a:xfrm>
          <a:off x="622935" y="737233"/>
          <a:ext cx="6835140" cy="4634867"/>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Pienennetään hallitsemattoman ilmanvaihdon aiheuttamaa energiankulutusta tiivistämällä rakenteita, esimerkiksi ikkunat ja kattoikkunat. </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Laskentaan tarvitaan ilmanvuotoluku q</a:t>
          </a:r>
          <a:r>
            <a:rPr lang="fi-FI" sz="1000" b="0" i="0" u="none" strike="noStrike" baseline="-25000">
              <a:solidFill>
                <a:srgbClr val="000000"/>
              </a:solidFill>
              <a:latin typeface="Arial"/>
              <a:cs typeface="Arial"/>
            </a:rPr>
            <a:t>50</a:t>
          </a:r>
          <a:r>
            <a:rPr lang="fi-FI" sz="1000" b="0" i="0" u="none" strike="noStrike" baseline="0">
              <a:solidFill>
                <a:srgbClr val="000000"/>
              </a:solidFill>
              <a:latin typeface="Arial"/>
              <a:cs typeface="Arial"/>
            </a:rPr>
            <a:t> ennen ja jälkeen tilanteessa. </a:t>
          </a:r>
          <a:r>
            <a:rPr lang="fi-FI" sz="1000" b="0" i="0" baseline="0">
              <a:effectLst/>
              <a:latin typeface="+mn-lt"/>
              <a:ea typeface="+mn-ea"/>
              <a:cs typeface="+mn-cs"/>
            </a:rPr>
            <a:t>q</a:t>
          </a:r>
          <a:r>
            <a:rPr lang="fi-FI" sz="1000" b="0" i="0" baseline="-25000">
              <a:effectLst/>
              <a:latin typeface="+mn-lt"/>
              <a:ea typeface="+mn-ea"/>
              <a:cs typeface="+mn-cs"/>
            </a:rPr>
            <a:t>50</a:t>
          </a:r>
          <a:r>
            <a:rPr lang="fi-FI" sz="1000" b="0" i="0" u="none" strike="noStrike" baseline="0">
              <a:solidFill>
                <a:srgbClr val="000000"/>
              </a:solidFill>
              <a:latin typeface="Arial"/>
              <a:cs typeface="Arial"/>
            </a:rPr>
            <a:t> kuvaa rakennuksen ilmatiiviyttä ja tiedon löytää tiiveysmittausraportista. Ennen 2012 suunnitelltujen rakennusten suunnitteludokumenteissa ilmoitetaan tyypillisesti vain aiemmin käytössä ollut n</a:t>
          </a:r>
          <a:r>
            <a:rPr lang="fi-FI" sz="1000" b="0" i="0" u="none" strike="noStrike" baseline="-25000">
              <a:solidFill>
                <a:srgbClr val="000000"/>
              </a:solidFill>
              <a:latin typeface="Arial"/>
              <a:cs typeface="Arial"/>
            </a:rPr>
            <a:t>50</a:t>
          </a:r>
          <a:r>
            <a:rPr lang="fi-FI" sz="1000" b="0" i="0" u="none" strike="noStrike" baseline="0">
              <a:solidFill>
                <a:srgbClr val="000000"/>
              </a:solidFill>
              <a:latin typeface="Arial"/>
              <a:cs typeface="Arial"/>
            </a:rPr>
            <a:t> ilmanvuotoluku. n</a:t>
          </a:r>
          <a:r>
            <a:rPr lang="fi-FI" sz="1000" b="0" i="0" u="none" strike="noStrike" baseline="-25000">
              <a:solidFill>
                <a:srgbClr val="000000"/>
              </a:solidFill>
              <a:latin typeface="Arial"/>
              <a:cs typeface="Arial"/>
            </a:rPr>
            <a:t>50</a:t>
          </a:r>
          <a:r>
            <a:rPr lang="fi-FI" sz="1000" b="0" i="0" u="none" strike="noStrike" baseline="0">
              <a:solidFill>
                <a:srgbClr val="000000"/>
              </a:solidFill>
              <a:latin typeface="Arial"/>
              <a:cs typeface="Arial"/>
            </a:rPr>
            <a:t>, joka voidaan muuttaa q</a:t>
          </a:r>
          <a:r>
            <a:rPr lang="fi-FI" sz="1000" b="0" i="0" u="none" strike="noStrike" baseline="-25000">
              <a:solidFill>
                <a:srgbClr val="000000"/>
              </a:solidFill>
              <a:latin typeface="Arial"/>
              <a:cs typeface="Arial"/>
            </a:rPr>
            <a:t>50</a:t>
          </a:r>
          <a:r>
            <a:rPr lang="fi-FI" sz="1000" b="0" i="0" u="none" strike="noStrike" baseline="0">
              <a:solidFill>
                <a:srgbClr val="000000"/>
              </a:solidFill>
              <a:latin typeface="Arial"/>
              <a:cs typeface="Arial"/>
            </a:rPr>
            <a:t> arvoksi (ks. aputaulukko 4). Mikäli ilmavuotolukua ei ole tiedossa, sen voi arvioida alla olevan aputaulukon 2 avulla. Ilmanvuotoluvut ovat sovellettavissa rakennusvaipaltaan vastaavan tyyppisiin rakennuksiin.</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Säästö lasketaan karkealla tasolla olettaen, että sisälämpötila pysyy koko lämmitykskauden samana, ulkolämpötilana käytetään lämmityskauden ulkolämpötilan keskiarvoa ja vuotoilma lämpenee ulkolämpötilasta sisälämpötilaan.</a:t>
          </a:r>
        </a:p>
        <a:p>
          <a:pPr algn="l" rtl="0">
            <a:defRPr sz="1000"/>
          </a:pPr>
          <a:endParaRPr lang="fi-FI" sz="10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ysClr val="windowText" lastClr="000000"/>
              </a:solidFill>
              <a:latin typeface="Arial" panose="020B0604020202020204" pitchFamily="34" charset="0"/>
              <a:cs typeface="Arial" panose="020B0604020202020204" pitchFamily="34" charset="0"/>
            </a:rPr>
            <a:t>Säästö lasketaan vuotoilmaluvun q</a:t>
          </a:r>
          <a:r>
            <a:rPr lang="fi-FI" sz="1000" b="0" i="0" u="none" strike="noStrike" baseline="-25000">
              <a:solidFill>
                <a:sysClr val="windowText" lastClr="000000"/>
              </a:solidFill>
              <a:latin typeface="Arial" panose="020B0604020202020204" pitchFamily="34" charset="0"/>
              <a:cs typeface="Arial" panose="020B0604020202020204" pitchFamily="34" charset="0"/>
            </a:rPr>
            <a:t>50</a:t>
          </a:r>
          <a:r>
            <a:rPr lang="fi-FI" sz="1000" b="0" i="0" u="none" strike="noStrike" baseline="0">
              <a:solidFill>
                <a:sysClr val="windowText" lastClr="000000"/>
              </a:solidFill>
              <a:latin typeface="Arial" panose="020B0604020202020204" pitchFamily="34" charset="0"/>
              <a:cs typeface="Arial" panose="020B0604020202020204" pitchFamily="34" charset="0"/>
            </a:rPr>
            <a:t> avulla laskettavan vuotoilmavirran muutoksen ja vuotoilman lämmityksen energiankulutuksen avulla.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fi-FI" sz="1000" b="0" i="0" u="none" strike="noStrike" baseline="0">
            <a:solidFill>
              <a:srgbClr val="FF0000"/>
            </a:solidFill>
            <a:latin typeface="Arial" panose="020B0604020202020204" pitchFamily="34" charset="0"/>
            <a:cs typeface="Arial" panose="020B0604020202020204" pitchFamily="34" charset="0"/>
          </a:endParaRP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Laskennassa käytetään ilman tiheyttä </a:t>
          </a:r>
          <a:r>
            <a:rPr lang="fi-FI" sz="1000" b="0" i="0" baseline="0">
              <a:effectLst/>
              <a:latin typeface="Arial" panose="020B0604020202020204" pitchFamily="34" charset="0"/>
              <a:ea typeface="+mn-ea"/>
              <a:cs typeface="Arial" panose="020B0604020202020204" pitchFamily="34" charset="0"/>
            </a:rPr>
            <a:t>(1,2 kg/m</a:t>
          </a:r>
          <a:r>
            <a:rPr lang="fi-FI" sz="1000" b="0" i="0" baseline="30000">
              <a:effectLst/>
              <a:latin typeface="Arial" panose="020B0604020202020204" pitchFamily="34" charset="0"/>
              <a:ea typeface="+mn-ea"/>
              <a:cs typeface="Arial" panose="020B0604020202020204" pitchFamily="34" charset="0"/>
            </a:rPr>
            <a:t>3</a:t>
          </a:r>
          <a:r>
            <a:rPr lang="fi-FI" sz="1000" b="0" i="0" baseline="0">
              <a:effectLst/>
              <a:latin typeface="Arial" panose="020B0604020202020204" pitchFamily="34" charset="0"/>
              <a:ea typeface="+mn-ea"/>
              <a:cs typeface="Arial" panose="020B0604020202020204" pitchFamily="34" charset="0"/>
            </a:rPr>
            <a:t>) </a:t>
          </a:r>
          <a:r>
            <a:rPr lang="fi-FI" sz="1000" b="0" i="0" u="none" strike="noStrike" baseline="0">
              <a:solidFill>
                <a:srgbClr val="000000"/>
              </a:solidFill>
              <a:latin typeface="Arial" panose="020B0604020202020204" pitchFamily="34" charset="0"/>
              <a:cs typeface="Arial" panose="020B0604020202020204" pitchFamily="34" charset="0"/>
            </a:rPr>
            <a:t>ja ominaislämpökapasiteettia </a:t>
          </a:r>
          <a:r>
            <a:rPr lang="fi-FI" sz="1000" b="0" i="0" baseline="0">
              <a:effectLst/>
              <a:latin typeface="Arial" panose="020B0604020202020204" pitchFamily="34" charset="0"/>
              <a:ea typeface="+mn-ea"/>
              <a:cs typeface="Arial" panose="020B0604020202020204" pitchFamily="34" charset="0"/>
            </a:rPr>
            <a:t>(1,0 kJ/kg,°C) </a:t>
          </a:r>
        </a:p>
        <a:p>
          <a:pPr algn="l" rtl="0">
            <a:defRPr sz="1000"/>
          </a:pPr>
          <a:r>
            <a:rPr lang="fi-FI" sz="1000" b="0" i="0" u="none" strike="noStrike" baseline="0">
              <a:solidFill>
                <a:srgbClr val="000000"/>
              </a:solidFill>
              <a:latin typeface="Arial" panose="020B0604020202020204" pitchFamily="34" charset="0"/>
              <a:cs typeface="Arial" panose="020B0604020202020204" pitchFamily="34" charset="0"/>
            </a:rPr>
            <a:t>sekä muunnetaan ilmavirta yksikköön m</a:t>
          </a:r>
          <a:r>
            <a:rPr lang="fi-FI" sz="1000" b="0" i="0" u="none" strike="noStrike" baseline="30000">
              <a:solidFill>
                <a:srgbClr val="000000"/>
              </a:solidFill>
              <a:latin typeface="Arial" panose="020B0604020202020204" pitchFamily="34" charset="0"/>
              <a:cs typeface="Arial" panose="020B0604020202020204" pitchFamily="34" charset="0"/>
            </a:rPr>
            <a:t>3</a:t>
          </a:r>
          <a:r>
            <a:rPr lang="fi-FI" sz="1000" b="0" i="0" u="none" strike="noStrike" baseline="0">
              <a:solidFill>
                <a:srgbClr val="000000"/>
              </a:solidFill>
              <a:latin typeface="Arial" panose="020B0604020202020204" pitchFamily="34" charset="0"/>
              <a:cs typeface="Arial" panose="020B0604020202020204" pitchFamily="34" charset="0"/>
            </a:rPr>
            <a:t>/s.</a:t>
          </a:r>
        </a:p>
        <a:p>
          <a:pPr algn="l" rtl="0">
            <a:defRPr sz="1000"/>
          </a:pPr>
          <a:endParaRPr lang="fi-FI"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fi-FI" sz="1000" b="1" i="0" u="none" strike="noStrike" baseline="0">
              <a:solidFill>
                <a:srgbClr val="000000"/>
              </a:solidFill>
              <a:latin typeface="Arial" panose="020B0604020202020204" pitchFamily="34" charset="0"/>
              <a:cs typeface="Arial" panose="020B0604020202020204" pitchFamily="34" charset="0"/>
            </a:rPr>
            <a:t>Säästön laskentakaava</a:t>
          </a:r>
        </a:p>
        <a:p>
          <a:pPr algn="l" rtl="0">
            <a:defRPr sz="1000"/>
          </a:pPr>
          <a:endPar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endParaRP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Säästö (MWh/a) =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Vuotoilmavirran vaatima lämmityseenergian tarve ennen -  </a:t>
          </a:r>
          <a:r>
            <a:rPr lang="fi-FI" sz="1000" b="0" i="0" baseline="0">
              <a:effectLst/>
              <a:latin typeface="Cambria Math" panose="02040503050406030204" pitchFamily="18" charset="0"/>
              <a:ea typeface="Cambria Math" panose="02040503050406030204" pitchFamily="18" charset="0"/>
              <a:cs typeface="+mn-cs"/>
            </a:rPr>
            <a:t>Vuotoilmavirran vaatima lämmityseenergian tarve jälkeen, missä </a:t>
          </a:r>
          <a:b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br>
          <a:r>
            <a:rPr lang="fi-FI" sz="1000" b="0" i="0" baseline="0">
              <a:effectLst/>
              <a:latin typeface="Cambria Math" panose="02040503050406030204" pitchFamily="18" charset="0"/>
              <a:ea typeface="Cambria Math" panose="02040503050406030204" pitchFamily="18" charset="0"/>
              <a:cs typeface="+mn-cs"/>
            </a:rPr>
            <a:t>Vuotoilmavirta (m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/s) = q</a:t>
          </a:r>
          <a:r>
            <a:rPr lang="fi-FI" sz="1000" b="0" i="0" baseline="-25000">
              <a:effectLst/>
              <a:latin typeface="Cambria Math" panose="02040503050406030204" pitchFamily="18" charset="0"/>
              <a:ea typeface="Cambria Math" panose="02040503050406030204" pitchFamily="18" charset="0"/>
              <a:cs typeface="+mn-cs"/>
            </a:rPr>
            <a:t>50</a:t>
          </a:r>
          <a:r>
            <a:rPr lang="fi-FI" sz="1000" b="0" i="0" baseline="0">
              <a:effectLst/>
              <a:latin typeface="Cambria Math" panose="02040503050406030204" pitchFamily="18" charset="0"/>
              <a:ea typeface="Cambria Math" panose="02040503050406030204" pitchFamily="18" charset="0"/>
              <a:cs typeface="+mn-cs"/>
            </a:rPr>
            <a:t> (m</a:t>
          </a:r>
          <a:r>
            <a:rPr lang="fi-FI" sz="1000" b="0" i="0" baseline="30000">
              <a:effectLst/>
              <a:latin typeface="Cambria Math" panose="02040503050406030204" pitchFamily="18" charset="0"/>
              <a:ea typeface="Cambria Math" panose="02040503050406030204" pitchFamily="18" charset="0"/>
              <a:cs typeface="+mn-cs"/>
            </a:rPr>
            <a:t>3</a:t>
          </a:r>
          <a:r>
            <a:rPr lang="fi-FI" sz="1000" b="0" i="0" baseline="0">
              <a:effectLst/>
              <a:latin typeface="Cambria Math" panose="02040503050406030204" pitchFamily="18" charset="0"/>
              <a:ea typeface="Cambria Math" panose="02040503050406030204" pitchFamily="18" charset="0"/>
              <a:cs typeface="+mn-cs"/>
            </a:rPr>
            <a:t>/(h m</a:t>
          </a:r>
          <a:r>
            <a:rPr lang="fi-FI" sz="1000" b="0" i="0" baseline="30000">
              <a:effectLst/>
              <a:latin typeface="Cambria Math" panose="02040503050406030204" pitchFamily="18" charset="0"/>
              <a:ea typeface="Cambria Math" panose="02040503050406030204" pitchFamily="18" charset="0"/>
              <a:cs typeface="+mn-cs"/>
            </a:rPr>
            <a:t>2</a:t>
          </a:r>
          <a:r>
            <a:rPr lang="fi-FI" sz="1000" b="0" i="0" baseline="0">
              <a:effectLst/>
              <a:latin typeface="Cambria Math" panose="02040503050406030204" pitchFamily="18" charset="0"/>
              <a:ea typeface="Cambria Math" panose="02040503050406030204" pitchFamily="18" charset="0"/>
              <a:cs typeface="+mn-cs"/>
            </a:rPr>
            <a:t>)) / (3600 (s/h) x kerrosten lukumäärästä  riippuva kerroin) x rakennusvaipan pinta-ala (m</a:t>
          </a:r>
          <a:r>
            <a:rPr lang="fi-FI" sz="1000" b="0" i="0" baseline="30000">
              <a:effectLst/>
              <a:latin typeface="Cambria Math" panose="02040503050406030204" pitchFamily="18" charset="0"/>
              <a:ea typeface="Cambria Math" panose="02040503050406030204" pitchFamily="18" charset="0"/>
              <a:cs typeface="+mn-cs"/>
            </a:rPr>
            <a:t>2</a:t>
          </a:r>
          <a:r>
            <a:rPr lang="fi-FI" sz="1000" b="0" i="0" baseline="0">
              <a:effectLst/>
              <a:latin typeface="Cambria Math" panose="02040503050406030204" pitchFamily="18" charset="0"/>
              <a:ea typeface="Cambria Math" panose="02040503050406030204" pitchFamily="18" charset="0"/>
              <a:cs typeface="+mn-cs"/>
            </a:rPr>
            <a:t>)</a:t>
          </a:r>
          <a:endParaRPr lang="fi-FI" i="0">
            <a:effectLst/>
            <a:latin typeface="Cambria Math" panose="02040503050406030204" pitchFamily="18" charset="0"/>
            <a:ea typeface="Cambria Math" panose="02040503050406030204" pitchFamily="18" charset="0"/>
          </a:endParaRP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ja</a:t>
          </a: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Vuotoilmavirran vaatima lämmitysenergiantarve  </a:t>
          </a:r>
          <a:r>
            <a:rPr lang="fi-FI" sz="1000" b="0" i="0" baseline="0">
              <a:effectLst/>
              <a:latin typeface="Cambria Math" panose="02040503050406030204" pitchFamily="18" charset="0"/>
              <a:ea typeface="Cambria Math" panose="02040503050406030204" pitchFamily="18" charset="0"/>
              <a:cs typeface="+mn-cs"/>
            </a:rPr>
            <a:t>(MWh/a)  = Vuotoilmavirta</a:t>
          </a: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 (m</a:t>
          </a:r>
          <a:r>
            <a:rPr lang="fi-FI" sz="1000" b="0" i="0" u="none" strike="noStrike" baseline="30000">
              <a:solidFill>
                <a:srgbClr val="000000"/>
              </a:solidFill>
              <a:latin typeface="Cambria Math" panose="02040503050406030204" pitchFamily="18" charset="0"/>
              <a:ea typeface="Cambria Math" panose="02040503050406030204" pitchFamily="18" charset="0"/>
              <a:cs typeface="Arial" panose="020B0604020202020204" pitchFamily="34" charset="0"/>
            </a:rPr>
            <a:t>3</a:t>
          </a: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/s) x  </a:t>
          </a:r>
          <a:r>
            <a:rPr lang="fi-FI" sz="1000" i="0">
              <a:effectLst/>
              <a:latin typeface="Cambria Math" panose="02040503050406030204" pitchFamily="18" charset="0"/>
              <a:ea typeface="Cambria Math" panose="02040503050406030204" pitchFamily="18" charset="0"/>
              <a:cs typeface="+mn-cs"/>
            </a:rPr>
            <a:t>(sisälämpötila (</a:t>
          </a:r>
          <a:r>
            <a:rPr lang="fi-FI" sz="1000" i="0" baseline="30000">
              <a:effectLst/>
              <a:latin typeface="Cambria Math" panose="02040503050406030204" pitchFamily="18" charset="0"/>
              <a:ea typeface="Cambria Math" panose="02040503050406030204" pitchFamily="18" charset="0"/>
              <a:cs typeface="+mn-cs"/>
            </a:rPr>
            <a:t>o</a:t>
          </a:r>
          <a:r>
            <a:rPr lang="fi-FI" sz="1000" i="0">
              <a:effectLst/>
              <a:latin typeface="Cambria Math" panose="02040503050406030204" pitchFamily="18" charset="0"/>
              <a:ea typeface="Cambria Math" panose="02040503050406030204" pitchFamily="18" charset="0"/>
              <a:cs typeface="+mn-cs"/>
            </a:rPr>
            <a:t>C)  –</a:t>
          </a:r>
          <a:r>
            <a:rPr lang="fi-FI" sz="1000" i="0" baseline="0">
              <a:effectLst/>
              <a:latin typeface="Cambria Math" panose="02040503050406030204" pitchFamily="18" charset="0"/>
              <a:ea typeface="Cambria Math" panose="02040503050406030204" pitchFamily="18" charset="0"/>
              <a:cs typeface="+mn-cs"/>
            </a:rPr>
            <a:t> </a:t>
          </a:r>
          <a:r>
            <a:rPr lang="fi-FI" sz="1000" i="0">
              <a:effectLst/>
              <a:latin typeface="Cambria Math" panose="02040503050406030204" pitchFamily="18" charset="0"/>
              <a:ea typeface="Cambria Math" panose="02040503050406030204" pitchFamily="18" charset="0"/>
              <a:cs typeface="+mn-cs"/>
            </a:rPr>
            <a:t>ulkolämpötilan keskiarvo (</a:t>
          </a:r>
          <a:r>
            <a:rPr lang="fi-FI" sz="1000" i="0" baseline="30000">
              <a:effectLst/>
              <a:latin typeface="Cambria Math" panose="02040503050406030204" pitchFamily="18" charset="0"/>
              <a:ea typeface="Cambria Math" panose="02040503050406030204" pitchFamily="18" charset="0"/>
              <a:cs typeface="+mn-cs"/>
            </a:rPr>
            <a:t>o</a:t>
          </a:r>
          <a:r>
            <a:rPr lang="fi-FI" sz="1000" i="0">
              <a:effectLst/>
              <a:latin typeface="Cambria Math" panose="02040503050406030204" pitchFamily="18" charset="0"/>
              <a:ea typeface="Cambria Math" panose="02040503050406030204" pitchFamily="18" charset="0"/>
              <a:cs typeface="+mn-cs"/>
            </a:rPr>
            <a:t>C)) </a:t>
          </a: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x lämmityskauden pituus (vrk) x 24 (h/vrk) x  ilman tiheys (kg/m</a:t>
          </a:r>
          <a:r>
            <a:rPr lang="fi-FI" sz="1000" b="0" i="0" u="none" strike="noStrike" baseline="30000">
              <a:solidFill>
                <a:srgbClr val="000000"/>
              </a:solidFill>
              <a:latin typeface="Cambria Math" panose="02040503050406030204" pitchFamily="18" charset="0"/>
              <a:ea typeface="Cambria Math" panose="02040503050406030204" pitchFamily="18" charset="0"/>
              <a:cs typeface="Arial" panose="020B0604020202020204" pitchFamily="34" charset="0"/>
            </a:rPr>
            <a:t>3</a:t>
          </a: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 x ominaislämpökapasiteetti (kJ/(kg </a:t>
          </a:r>
          <a:r>
            <a:rPr lang="fi-FI" sz="1000" b="0" i="0" baseline="0">
              <a:effectLst/>
              <a:latin typeface="Cambria Math" panose="02040503050406030204" pitchFamily="18" charset="0"/>
              <a:ea typeface="Cambria Math" panose="02040503050406030204" pitchFamily="18" charset="0"/>
              <a:cs typeface="+mn-cs"/>
            </a:rPr>
            <a:t>,°C</a:t>
          </a:r>
          <a:r>
            <a:rPr lang="fi-FI" sz="1000" b="0" i="0" u="none" strike="noStrike" baseline="0">
              <a:solidFill>
                <a:srgbClr val="000000"/>
              </a:solidFill>
              <a:latin typeface="Cambria Math" panose="02040503050406030204" pitchFamily="18" charset="0"/>
              <a:ea typeface="Cambria Math" panose="02040503050406030204" pitchFamily="18" charset="0"/>
              <a:cs typeface="Arial" panose="020B0604020202020204" pitchFamily="34" charset="0"/>
            </a:rPr>
            <a:t>)) / muuntokerroin (1000 )</a:t>
          </a:r>
        </a:p>
      </xdr:txBody>
    </xdr:sp>
    <xdr:clientData/>
  </xdr:oneCellAnchor>
  <xdr:twoCellAnchor editAs="oneCell">
    <xdr:from>
      <xdr:col>1</xdr:col>
      <xdr:colOff>53773</xdr:colOff>
      <xdr:row>65</xdr:row>
      <xdr:rowOff>142875</xdr:rowOff>
    </xdr:from>
    <xdr:to>
      <xdr:col>1</xdr:col>
      <xdr:colOff>1844979</xdr:colOff>
      <xdr:row>85</xdr:row>
      <xdr:rowOff>76200</xdr:rowOff>
    </xdr:to>
    <xdr:pic>
      <xdr:nvPicPr>
        <xdr:cNvPr id="4" name="Kuva 1">
          <a:extLst>
            <a:ext uri="{FF2B5EF4-FFF2-40B4-BE49-F238E27FC236}">
              <a16:creationId xmlns:a16="http://schemas.microsoft.com/office/drawing/2014/main" id="{7A6EA4A0-70F8-45FF-BDBD-64D7815EE292}"/>
            </a:ext>
          </a:extLst>
        </xdr:cNvPr>
        <xdr:cNvPicPr>
          <a:picLocks noChangeAspect="1"/>
        </xdr:cNvPicPr>
      </xdr:nvPicPr>
      <xdr:blipFill>
        <a:blip xmlns:r="http://schemas.openxmlformats.org/officeDocument/2006/relationships" r:embed="rId1"/>
        <a:stretch>
          <a:fillRect/>
        </a:stretch>
      </xdr:blipFill>
      <xdr:spPr>
        <a:xfrm>
          <a:off x="672898" y="11258550"/>
          <a:ext cx="1791206" cy="31718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19049</xdr:colOff>
      <xdr:row>4</xdr:row>
      <xdr:rowOff>9526</xdr:rowOff>
    </xdr:from>
    <xdr:ext cx="6105526" cy="2914650"/>
    <xdr:sp macro="" textlink="">
      <xdr:nvSpPr>
        <xdr:cNvPr id="57" name="Text Box 16">
          <a:extLst>
            <a:ext uri="{FF2B5EF4-FFF2-40B4-BE49-F238E27FC236}">
              <a16:creationId xmlns:a16="http://schemas.microsoft.com/office/drawing/2014/main" id="{00000000-0008-0000-0F00-000008000000}"/>
            </a:ext>
          </a:extLst>
        </xdr:cNvPr>
        <xdr:cNvSpPr txBox="1">
          <a:spLocks noChangeArrowheads="1"/>
        </xdr:cNvSpPr>
      </xdr:nvSpPr>
      <xdr:spPr bwMode="auto">
        <a:xfrm>
          <a:off x="638174" y="685801"/>
          <a:ext cx="6105526" cy="2914650"/>
        </a:xfrm>
        <a:prstGeom prst="rect">
          <a:avLst/>
        </a:prstGeom>
        <a:noFill/>
        <a:ln w="9525">
          <a:noFill/>
          <a:miter lim="800000"/>
          <a:headEnd/>
          <a:tailEnd/>
        </a:ln>
      </xdr:spPr>
      <xdr:txBody>
        <a:bodyPr wrap="square" lIns="27432" tIns="32004" rIns="0" bIns="0" anchor="t" upright="1">
          <a:noAutofit/>
        </a:bodyPr>
        <a:lstStyle/>
        <a:p>
          <a:pPr algn="l" rtl="0">
            <a:defRPr sz="1000"/>
          </a:pPr>
          <a:r>
            <a:rPr lang="fi-FI" sz="1000" b="1" i="0" u="none" strike="noStrike" baseline="0">
              <a:solidFill>
                <a:srgbClr val="000000"/>
              </a:solidFill>
              <a:latin typeface="Arial"/>
              <a:cs typeface="Arial"/>
            </a:rPr>
            <a:t>Toimenpiteen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Räystäskouru- ja rännisulatukseen käytettävien sähkölämmitysten asetusarvoja muutetaan siten, että sulatukset ovat käytössä aiempaa pienemmällä ulkolämpötila-alueella.</a:t>
          </a:r>
        </a:p>
        <a:p>
          <a:pPr algn="l" rtl="0">
            <a:defRPr sz="1000"/>
          </a:pPr>
          <a:endParaRPr lang="fi-FI" sz="1000" b="1"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Laskentaperiaatteen kuvaus</a:t>
          </a: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Säästö lasketaan karkealla tasolla ulkolämpötilan pysyvyyskäyrää (vuotuinen ulkolämpötilan pysyvyys tunteina) hyödyntäen, jolloin nähdään, miten sulatuslämmityksen käyttötuntien määrä muuttuu asetusarvoja muutettaessa. </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Säästö lasketaan määrittämällä käyttöajan muutos. Lämmitystehon oletetaan pysyvän ennallaan. </a:t>
          </a:r>
        </a:p>
        <a:p>
          <a:pPr algn="l" rtl="0">
            <a:defRPr sz="1000"/>
          </a:pPr>
          <a:endParaRPr lang="fi-FI" sz="1000" b="0" i="0" u="none" strike="noStrike" baseline="0">
            <a:solidFill>
              <a:srgbClr val="000000"/>
            </a:solidFill>
            <a:latin typeface="Arial"/>
            <a:cs typeface="Arial"/>
          </a:endParaRPr>
        </a:p>
        <a:p>
          <a:pPr algn="l" rtl="0">
            <a:defRPr sz="1000"/>
          </a:pPr>
          <a:r>
            <a:rPr lang="fi-FI" sz="1000" b="0" i="0" u="none" strike="noStrike" baseline="0">
              <a:solidFill>
                <a:srgbClr val="000000"/>
              </a:solidFill>
              <a:latin typeface="Arial"/>
              <a:cs typeface="Arial"/>
            </a:rPr>
            <a:t>Käyttötunnit saadaan summaamalla kohteen säävyöhykkeen mukaiset asetusarvoja vastaavat käyttötunnit aputaulukon 1 avulla ennen ja jälkeen tilanteissa. Tunnit perustuvat Ilmatieteenlaitoksen Energialaskennan testivuodet 2020 (TRY2020) tietoihin. </a:t>
          </a:r>
        </a:p>
        <a:p>
          <a:pPr algn="l" rtl="0">
            <a:defRPr sz="1000"/>
          </a:pPr>
          <a:endParaRPr lang="fi-FI" sz="1000" b="0" i="0" u="none" strike="noStrike" baseline="0">
            <a:solidFill>
              <a:srgbClr val="000000"/>
            </a:solidFill>
            <a:latin typeface="Arial"/>
            <a:cs typeface="Arial"/>
          </a:endParaRPr>
        </a:p>
        <a:p>
          <a:pPr algn="l" rtl="0">
            <a:defRPr sz="1000"/>
          </a:pPr>
          <a:r>
            <a:rPr lang="fi-FI" sz="1000" b="1" i="0" u="none" strike="noStrike" baseline="0">
              <a:solidFill>
                <a:srgbClr val="000000"/>
              </a:solidFill>
              <a:latin typeface="Arial"/>
              <a:cs typeface="Arial"/>
            </a:rPr>
            <a:t>Säästön laskentakaava</a:t>
          </a:r>
        </a:p>
        <a:p>
          <a:pPr algn="l" rtl="0">
            <a:defRPr sz="1000"/>
          </a:pPr>
          <a:endParaRPr lang="fi-FI" sz="1000" b="0" i="1" u="none" strike="noStrike" baseline="0">
            <a:solidFill>
              <a:srgbClr val="000000"/>
            </a:solidFill>
            <a:latin typeface="Cambria Math" panose="02040503050406030204" pitchFamily="18" charset="0"/>
            <a:ea typeface="Cambria Math" panose="02040503050406030204" pitchFamily="18" charset="0"/>
            <a:cs typeface="Arial"/>
          </a:endParaRP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Säästö (MWh/a) = </a:t>
          </a:r>
        </a:p>
        <a:p>
          <a:pPr algn="l" rtl="0">
            <a:defRPr sz="1000"/>
          </a:pPr>
          <a:r>
            <a:rPr lang="fi-FI" sz="1000" b="0" i="0" u="none" strike="noStrike" baseline="0">
              <a:solidFill>
                <a:srgbClr val="000000"/>
              </a:solidFill>
              <a:latin typeface="Cambria Math" panose="02040503050406030204" pitchFamily="18" charset="0"/>
              <a:ea typeface="Cambria Math" panose="02040503050406030204" pitchFamily="18" charset="0"/>
              <a:cs typeface="Arial"/>
            </a:rPr>
            <a:t>sulatuksen lämmitysteho (kW) x (käyttötunnit ennen - käyttötunnit jälkeen) / muuntokerroin (1000 )</a:t>
          </a:r>
        </a:p>
        <a:p>
          <a:pPr algn="l" rtl="0">
            <a:defRPr sz="1000"/>
          </a:pPr>
          <a:endParaRPr lang="fi-FI" sz="1000" b="0" i="0" u="none" strike="noStrike" baseline="0">
            <a:solidFill>
              <a:srgbClr val="000000"/>
            </a:solidFill>
            <a:latin typeface="Arial"/>
            <a:cs typeface="Arial"/>
          </a:endParaRPr>
        </a:p>
      </xdr:txBody>
    </xdr:sp>
    <xdr:clientData/>
  </xdr:oneCellAnchor>
  <xdr:twoCellAnchor editAs="oneCell">
    <xdr:from>
      <xdr:col>6</xdr:col>
      <xdr:colOff>787198</xdr:colOff>
      <xdr:row>42</xdr:row>
      <xdr:rowOff>123825</xdr:rowOff>
    </xdr:from>
    <xdr:to>
      <xdr:col>9</xdr:col>
      <xdr:colOff>454329</xdr:colOff>
      <xdr:row>62</xdr:row>
      <xdr:rowOff>72390</xdr:rowOff>
    </xdr:to>
    <xdr:pic>
      <xdr:nvPicPr>
        <xdr:cNvPr id="3" name="Kuva 1">
          <a:extLst>
            <a:ext uri="{FF2B5EF4-FFF2-40B4-BE49-F238E27FC236}">
              <a16:creationId xmlns:a16="http://schemas.microsoft.com/office/drawing/2014/main" id="{C5E29114-7E30-4055-8E00-328BD288A5FF}"/>
            </a:ext>
          </a:extLst>
        </xdr:cNvPr>
        <xdr:cNvPicPr>
          <a:picLocks noChangeAspect="1"/>
        </xdr:cNvPicPr>
      </xdr:nvPicPr>
      <xdr:blipFill>
        <a:blip xmlns:r="http://schemas.openxmlformats.org/officeDocument/2006/relationships" r:embed="rId1"/>
        <a:stretch>
          <a:fillRect/>
        </a:stretch>
      </xdr:blipFill>
      <xdr:spPr>
        <a:xfrm>
          <a:off x="6709843" y="10020300"/>
          <a:ext cx="1791206" cy="31394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598169</xdr:colOff>
      <xdr:row>4</xdr:row>
      <xdr:rowOff>41909</xdr:rowOff>
    </xdr:from>
    <xdr:to>
      <xdr:col>9</xdr:col>
      <xdr:colOff>249555</xdr:colOff>
      <xdr:row>35</xdr:row>
      <xdr:rowOff>152400</xdr:rowOff>
    </xdr:to>
    <xdr:sp macro="" textlink="">
      <xdr:nvSpPr>
        <xdr:cNvPr id="2" name="Text Box 15">
          <a:extLst>
            <a:ext uri="{FF2B5EF4-FFF2-40B4-BE49-F238E27FC236}">
              <a16:creationId xmlns:a16="http://schemas.microsoft.com/office/drawing/2014/main" id="{5CB89F3F-694A-47B7-BAB7-84B11E4895A5}"/>
            </a:ext>
          </a:extLst>
        </xdr:cNvPr>
        <xdr:cNvSpPr txBox="1">
          <a:spLocks noChangeArrowheads="1"/>
        </xdr:cNvSpPr>
      </xdr:nvSpPr>
      <xdr:spPr bwMode="auto">
        <a:xfrm>
          <a:off x="598169" y="689609"/>
          <a:ext cx="7623811" cy="5130166"/>
        </a:xfrm>
        <a:prstGeom prst="rect">
          <a:avLst/>
        </a:prstGeom>
        <a:no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a:cs typeface="Arial"/>
            </a:rPr>
            <a:t>Toimenpiteen kuvaus</a:t>
          </a:r>
          <a:endParaRPr kumimoji="0" lang="fi-FI" sz="10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a:ea typeface="+mn-ea"/>
              <a:cs typeface="Arial"/>
            </a:rPr>
            <a:t>Rakennuksissa käytössä olevien tilojen lämmitykseen kohdistuvasta energiankulutuksesta voidaan tilatehokkuuden parantumisen kautta laskea säästöä silloin, kun yhdestä tai useammasta rakennuksesta/tilasta siirrytään tilankäytöltään tehokkaampaan tilaan tai tiloihin joko samassa rakennuksessa tai muussa rakennuksessa. Toimintaa itsessään ei siis supisteta eikä henkilömäärä muutu, vaan samalle toiminnalle varattu lämmitettävä tila vähenee ja näin tilojen lämmitykseen käytettävä energiankulutus henkilöä kohden pienenee. </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ea typeface="+mn-ea"/>
            <a:cs typeface="Arial"/>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0" i="0" u="none" strike="noStrike" kern="0" cap="none" spc="0" normalizeH="0" baseline="0" noProof="0">
              <a:ln>
                <a:noFill/>
              </a:ln>
              <a:solidFill>
                <a:schemeClr val="tx1"/>
              </a:solidFill>
              <a:effectLst/>
              <a:uLnTx/>
              <a:uFillTx/>
              <a:latin typeface="Arial"/>
              <a:ea typeface="+mn-ea"/>
              <a:cs typeface="Arial"/>
            </a:rPr>
            <a:t>Sähkön osalta tilatehokkuuden parantamiseen liittyen ei voi laskea energiansäästöä.</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fi-FI" sz="1000" b="1"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a:cs typeface="Arial"/>
            </a:rPr>
            <a:t>Laskentaperiaatteen kuvaus</a:t>
          </a:r>
          <a:endParaRPr kumimoji="0" lang="fi-FI" sz="10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a:cs typeface="Arial"/>
            </a:rPr>
            <a:t>Säästö lasketaan karkealla tasolla laskemalla käytössä olevien tilojen ominaislämmönkulutus henkilöä kohden lähtötilanteessa ja muutoksen jälkeen.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a:cs typeface="Arial"/>
            </a:rPr>
            <a:t>Kulutuksen oletetaan pienentyvän samassa suhteessa sekä tilojen lämmityksessä että ilmanvaihdon lämmityksessä. Laitesähkön ja lämpimän käyttöveden kulutuksen oletetaan siirtyvän uuteen tilaan kokonaisuudessaan ja muutoksia jäähdytystarpeissa ei oteta tässä laskennassa huomioon.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ysClr val="windowText" lastClr="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ysClr val="windowText" lastClr="000000"/>
              </a:solidFill>
              <a:effectLst/>
              <a:uLnTx/>
              <a:uFillTx/>
              <a:latin typeface="Arial"/>
              <a:cs typeface="Arial"/>
            </a:rPr>
            <a:t>Rakennuksen lämmitetty pinta-ala ja rakennuksen vuotuinen lämmönkulutus tai vaihtoehtoisesti rakennuksen kulutusseurannan kautta saatu ominaisenergiankulutus pinta-alaa kohden tiedetään. Lisäksi lähtötietoina tarvitaan tieto toimijan käytössä olevan tilan pinta-alasta sekä henkilömäärästä lähtötilanteessa ja muutoksen jälkeen.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ysClr val="windowText" lastClr="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ysClr val="windowText" lastClr="000000"/>
              </a:solidFill>
              <a:effectLst/>
              <a:uLnTx/>
              <a:uFillTx/>
              <a:latin typeface="Arial"/>
              <a:cs typeface="Arial"/>
            </a:rPr>
            <a:t>Laskenta ei huomioi rakennuksen tilojen mahdollista erilaista energiankäyttöä, mikäli toimistorakennuksessa on ruokala, liiketiloja tai lämmin autohalli ja näin pääsääntöisesti laskenta soveltuu valtaosin samaa toimintaa käsittävään rakennukseen.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a:cs typeface="Arial"/>
            </a:rPr>
            <a:t>Säästön laskentakaava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Säästö (MWh/a) =</a:t>
          </a:r>
          <a:b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b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(tilan lämmityksen ominaiskulutus henkilöä kohden ennen – tilan lämmityksen ominaiskulutus henkilöä kohden jälkeen ) </a:t>
          </a:r>
          <a:b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b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x  henkilömäärä , missä</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tilan lämmityksen  ominaiskulutus henkilöä kohden (MWh/hlö) =  tilan lämmityksen ominaiskulutus (kWh/m²) x  tilan pinta-ala (m</a:t>
          </a:r>
          <a:r>
            <a:rPr kumimoji="0" lang="fi-FI" sz="1000" b="0" i="0" u="none" strike="noStrike" kern="0" cap="none" spc="0" normalizeH="0" baseline="30000" noProof="0">
              <a:ln>
                <a:noFill/>
              </a:ln>
              <a:solidFill>
                <a:srgbClr val="000000"/>
              </a:solidFill>
              <a:effectLst/>
              <a:uLnTx/>
              <a:uFillTx/>
              <a:latin typeface="Cambria Math" panose="02040503050406030204" pitchFamily="18" charset="0"/>
              <a:ea typeface="Cambria Math" panose="02040503050406030204" pitchFamily="18" charset="0"/>
              <a:cs typeface="Arial"/>
            </a:rPr>
            <a:t>2</a:t>
          </a: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 </a:t>
          </a:r>
          <a:b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b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 henkilömäärä / muuntokerroin (1000)</a:t>
          </a:r>
          <a:b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br>
          <a:r>
            <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rPr>
            <a:t>ja</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i-FI" sz="1000" b="0" i="0" baseline="0">
              <a:effectLst/>
              <a:latin typeface="Cambria Math" panose="02040503050406030204" pitchFamily="18" charset="0"/>
              <a:ea typeface="Cambria Math" panose="02040503050406030204" pitchFamily="18" charset="0"/>
              <a:cs typeface="+mn-cs"/>
            </a:rPr>
            <a:t>tilan lämmityksen ominaiskulutus (kWh/m²)  =  (1 – lämpimän käyttöveden osuus (%)) x rakennuksen lämmityksen ominaiskulutus (MWh/m</a:t>
          </a:r>
          <a:r>
            <a:rPr lang="fi-FI" sz="1000" b="0" i="0" baseline="30000">
              <a:effectLst/>
              <a:latin typeface="Cambria Math" panose="02040503050406030204" pitchFamily="18" charset="0"/>
              <a:ea typeface="Cambria Math" panose="02040503050406030204" pitchFamily="18" charset="0"/>
              <a:cs typeface="+mn-cs"/>
            </a:rPr>
            <a:t>2</a:t>
          </a:r>
          <a:r>
            <a:rPr lang="fi-FI" sz="1000" b="0" i="0" baseline="0">
              <a:effectLst/>
              <a:latin typeface="Cambria Math" panose="02040503050406030204" pitchFamily="18" charset="0"/>
              <a:ea typeface="Cambria Math" panose="02040503050406030204" pitchFamily="18" charset="0"/>
              <a:cs typeface="+mn-cs"/>
            </a:rPr>
            <a:t>)</a:t>
          </a:r>
          <a:endParaRPr kumimoji="0" lang="fi-FI" sz="1000" b="0" i="0"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1" u="none" strike="noStrike" kern="0" cap="none" spc="0" normalizeH="0" baseline="0" noProof="0">
            <a:ln>
              <a:noFill/>
            </a:ln>
            <a:solidFill>
              <a:srgbClr val="000000"/>
            </a:solidFill>
            <a:effectLst/>
            <a:uLnTx/>
            <a:uFillTx/>
            <a:latin typeface="Cambria Math" panose="02040503050406030204" pitchFamily="18" charset="0"/>
            <a:ea typeface="Cambria Math" panose="02040503050406030204" pitchFamily="18" charset="0"/>
            <a:cs typeface="Aria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605789</xdr:colOff>
      <xdr:row>3</xdr:row>
      <xdr:rowOff>123826</xdr:rowOff>
    </xdr:from>
    <xdr:to>
      <xdr:col>7</xdr:col>
      <xdr:colOff>104774</xdr:colOff>
      <xdr:row>30</xdr:row>
      <xdr:rowOff>95250</xdr:rowOff>
    </xdr:to>
    <xdr:sp macro="" textlink="">
      <xdr:nvSpPr>
        <xdr:cNvPr id="3" name="Text Box 15">
          <a:extLst>
            <a:ext uri="{FF2B5EF4-FFF2-40B4-BE49-F238E27FC236}">
              <a16:creationId xmlns:a16="http://schemas.microsoft.com/office/drawing/2014/main" id="{3D776A8C-874F-47BD-ADA9-CAFDFABC0C86}"/>
            </a:ext>
          </a:extLst>
        </xdr:cNvPr>
        <xdr:cNvSpPr txBox="1">
          <a:spLocks noChangeArrowheads="1"/>
        </xdr:cNvSpPr>
      </xdr:nvSpPr>
      <xdr:spPr bwMode="auto">
        <a:xfrm>
          <a:off x="605789" y="638176"/>
          <a:ext cx="6185535" cy="4343399"/>
        </a:xfrm>
        <a:prstGeom prst="rect">
          <a:avLst/>
        </a:prstGeom>
        <a:no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Toimenpiteen kuvaus</a:t>
          </a:r>
          <a:endPar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Energiankäytön hallinta voidaan lukea energiansäästötoimenpiteeksi, kun energiatehokkuuden tavoitteet ja seuranta on dokumentoitu osana energiamanagerointia, palkkio-sanktio -mallia tai vastaavaa mallia ja saavutettu säästö ei tapahdu sisäolosuhteiden kustannuksella.</a:t>
          </a:r>
          <a:b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br>
          <a:b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br>
          <a: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Aktiivinen kiinteistön energianhallinta edellyttää sitä, että rakennuksen energiankulutukselle on asetettu tavoite ja marginaalit, rakennuksen energiankäyttöä johdetaan aktiivisen energianhallinnan kautta, energiankäytön kehitystä seurataan säännöllisesti ja kulutuksen poikkeamiin reagoidaan nopeasti järjestelmätasolla. </a:t>
          </a:r>
        </a:p>
        <a:p>
          <a:pPr marL="0" marR="0" lvl="0" indent="0" algn="l" defTabSz="914400" rtl="0" eaLnBrk="1" fontAlgn="auto" latinLnBrk="0" hangingPunct="1">
            <a:lnSpc>
              <a:spcPts val="1100"/>
            </a:lnSpc>
            <a:spcBef>
              <a:spcPts val="0"/>
            </a:spcBef>
            <a:spcAft>
              <a:spcPts val="0"/>
            </a:spcAft>
            <a:buClrTx/>
            <a:buSzTx/>
            <a:buFontTx/>
            <a:buNone/>
            <a:tabLst/>
            <a:defRPr sz="1000"/>
          </a:pPr>
          <a:b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br>
          <a:r>
            <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Toimenpiteeseen voidaan lukea mukaan esimerkiksi taloteknisten järjestelmien aktiivisen seurannan ja optimoinnin toimenpiteet, jossa esimerkiksi ilmanvaihdon käyntiaikojen, lämpötilatasojen tai muiden käyttöparametrien muutoksia toteutetaan tarpeenmukaisesti.</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fi-FI" sz="1000" b="1"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rPr>
            <a:t>Laskentaperiaatteen kuvaus</a:t>
          </a:r>
          <a:endParaRPr kumimoji="0" lang="fi-FI" sz="1000" b="0" i="0" u="none" strike="noStrike" kern="0" cap="none" spc="0" normalizeH="0" baseline="0" noProof="0">
            <a:ln>
              <a:noFill/>
            </a:ln>
            <a:solidFill>
              <a:srgbClr val="000000"/>
            </a:solidFill>
            <a:effectLst/>
            <a:uLnTx/>
            <a:uFillTx/>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Säästön laskenta perustuu maltilliseen prosenttiarvioon kohteen energiankulutuksesta. Laskennassa otetaan huomioon toimenpiteen säästöt lämmitysenergiassa ja ilmanvaihdon sähköenergian kulutuksessa.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fi-FI" sz="10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Aktiivisella energianhallinnalla saavutettavaksi </a:t>
          </a:r>
          <a:r>
            <a:rPr kumimoji="0" lang="fi-FI"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vuotuiseksi energiansäästöksi arvioidaan 1 % rakennuksen lämmitysenergian kulutuksesta sekä 1 % ilmanvaihdon sähkönkulutuksesta. </a:t>
          </a:r>
          <a:r>
            <a:rPr kumimoji="0" lang="fi-FI" sz="10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Nämä kulutukset ovat joko mitattuja, laskettuja tai arvioituja tietoja.</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fi-FI" sz="10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endParaRPr>
        </a:p>
        <a:p>
          <a:pPr rtl="0" eaLnBrk="1" fontAlgn="auto" latinLnBrk="0" hangingPunct="1"/>
          <a:r>
            <a:rPr lang="fi-FI" sz="1000" b="1" i="0" baseline="0">
              <a:effectLst/>
              <a:latin typeface="Arial" panose="020B0604020202020204" pitchFamily="34" charset="0"/>
              <a:ea typeface="+mn-ea"/>
              <a:cs typeface="Arial" panose="020B0604020202020204" pitchFamily="34" charset="0"/>
            </a:rPr>
            <a:t>Säästön laskentakaava:</a:t>
          </a:r>
        </a:p>
        <a:p>
          <a:pPr rtl="0" eaLnBrk="1" fontAlgn="auto" latinLnBrk="0" hangingPunct="1"/>
          <a:endParaRPr lang="fi-FI" sz="1000" b="0" i="0" baseline="0">
            <a:effectLst/>
            <a:latin typeface="Cambria Math" panose="02040503050406030204" pitchFamily="18" charset="0"/>
            <a:ea typeface="Cambria Math" panose="02040503050406030204" pitchFamily="18" charset="0"/>
            <a:cs typeface="Arial" panose="020B0604020202020204" pitchFamily="34" charset="0"/>
          </a:endParaRPr>
        </a:p>
        <a:p>
          <a:pPr rtl="0" eaLnBrk="1" fontAlgn="auto" latinLnBrk="0" hangingPunct="1"/>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Säästö (MWh/a) = </a:t>
          </a:r>
          <a:br>
            <a:rPr lang="fi-FI" sz="1000" b="0" i="0" baseline="0">
              <a:effectLst/>
              <a:latin typeface="Cambria Math" panose="02040503050406030204" pitchFamily="18" charset="0"/>
              <a:ea typeface="Cambria Math" panose="02040503050406030204" pitchFamily="18" charset="0"/>
              <a:cs typeface="Arial" panose="020B0604020202020204" pitchFamily="34" charset="0"/>
            </a:rPr>
          </a:b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Lämmitysenergian säästö +  Ilmanvaihdon sähköenergian säästö, missä</a:t>
          </a:r>
          <a:endParaRPr lang="fi-FI" sz="1000" b="0" i="0">
            <a:effectLst/>
            <a:latin typeface="Cambria Math" panose="02040503050406030204" pitchFamily="18" charset="0"/>
            <a:ea typeface="Cambria Math" panose="02040503050406030204" pitchFamily="18" charset="0"/>
            <a:cs typeface="Arial" panose="020B0604020202020204" pitchFamily="34" charset="0"/>
          </a:endParaRPr>
        </a:p>
        <a:p>
          <a:pPr rtl="0" eaLnBrk="1" fontAlgn="auto" latinLnBrk="0" hangingPunct="1"/>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Lämmitysenergian säästö (MWh/a) = Rakennuksen lämmmitysenergian kulutus (MWh/a) x  1 %</a:t>
          </a:r>
          <a:br>
            <a:rPr lang="fi-FI" sz="1000" b="0" i="0" baseline="0">
              <a:effectLst/>
              <a:latin typeface="Cambria Math" panose="02040503050406030204" pitchFamily="18" charset="0"/>
              <a:ea typeface="Cambria Math" panose="02040503050406030204" pitchFamily="18" charset="0"/>
              <a:cs typeface="Arial" panose="020B0604020202020204" pitchFamily="34" charset="0"/>
            </a:rPr>
          </a:br>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ja</a:t>
          </a:r>
        </a:p>
        <a:p>
          <a:pPr rtl="0" eaLnBrk="1" fontAlgn="auto" latinLnBrk="0" hangingPunct="1"/>
          <a:r>
            <a:rPr lang="fi-FI" sz="1000" b="0" i="0" baseline="0">
              <a:effectLst/>
              <a:latin typeface="Cambria Math" panose="02040503050406030204" pitchFamily="18" charset="0"/>
              <a:ea typeface="Cambria Math" panose="02040503050406030204" pitchFamily="18" charset="0"/>
              <a:cs typeface="Arial" panose="020B0604020202020204" pitchFamily="34" charset="0"/>
            </a:rPr>
            <a:t>Ilmanvaihdon sähköenergian säästö (MWh/a) = Rakennuksen ilmanvaihdon sähkön kulutus x  1 %</a:t>
          </a:r>
        </a:p>
      </xdr:txBody>
    </xdr:sp>
    <xdr:clientData/>
  </xdr:twoCellAnchor>
  <xdr:twoCellAnchor>
    <xdr:from>
      <xdr:col>9</xdr:col>
      <xdr:colOff>9524</xdr:colOff>
      <xdr:row>3</xdr:row>
      <xdr:rowOff>85725</xdr:rowOff>
    </xdr:from>
    <xdr:to>
      <xdr:col>15</xdr:col>
      <xdr:colOff>19050</xdr:colOff>
      <xdr:row>10</xdr:row>
      <xdr:rowOff>142876</xdr:rowOff>
    </xdr:to>
    <xdr:sp macro="" textlink="">
      <xdr:nvSpPr>
        <xdr:cNvPr id="2" name="TextBox 1">
          <a:extLst>
            <a:ext uri="{FF2B5EF4-FFF2-40B4-BE49-F238E27FC236}">
              <a16:creationId xmlns:a16="http://schemas.microsoft.com/office/drawing/2014/main" id="{B002D470-5718-6D2C-FA0E-25EB28C63D61}"/>
            </a:ext>
          </a:extLst>
        </xdr:cNvPr>
        <xdr:cNvSpPr txBox="1"/>
      </xdr:nvSpPr>
      <xdr:spPr>
        <a:xfrm>
          <a:off x="7981949" y="600075"/>
          <a:ext cx="3724276" cy="1190626"/>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t>HUOM! </a:t>
          </a:r>
          <a:r>
            <a:rPr lang="fi-FI" sz="1100"/>
            <a:t>Toimenpide raportoidaan käyttöteknisenä toimenpiteenä. Samoihin </a:t>
          </a:r>
          <a:r>
            <a:rPr lang="fi-FI" sz="1100" u="sng"/>
            <a:t>kiinteistöihin ei voi raportoida säästöjä sekä erillisistä käyttöteknisistä toimista että tässä esitetyllä aktiivisen energianhallinnan tavalla laskettuina</a:t>
          </a:r>
          <a:r>
            <a:rPr lang="fi-FI" sz="1100"/>
            <a:t>. Näin vältetään käyttöteknisten toimenpiteiden säästövaikutuksen laskeminen kahteen kertaan päällekkäisinä säästöinä. </a:t>
          </a:r>
        </a:p>
      </xdr:txBody>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ergiatehokkuussopimukset.fi/aineistot-ja-ohjeet/saastojen-laskenta/"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fi/tup/khkinv/khkaasut_polttoaineluokitus.html" TargetMode="External"/><Relationship Id="rId1" Type="http://schemas.openxmlformats.org/officeDocument/2006/relationships/hyperlink" Target="https://ym.fi/documents/1410903/38439968/Ohje---Rakennuksen-energiankulutuksen-ja-lammitystehontarpeen-laskenta-20-12-2017-4332AA81_75E1_4CA0_B208_B0ACB60A267F-133692.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ym.fi/documents/1410903/38439968/Ohje---Rakennuksen-energiankulutuksen-ja-lammitystehontarpeen-laskenta-20-12-2017-4332AA81_75E1_4CA0_B208_B0ACB60A267F-133692.pdf" TargetMode="External"/><Relationship Id="rId1" Type="http://schemas.openxmlformats.org/officeDocument/2006/relationships/hyperlink" Target="https://stat.fi/tup/khkinv/khkaasut_polttoaineluokitus.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ym.fi/documents/1410903/38439968/Ohje---Rakennuksen-energiankulutuksen-ja-lammitystehontarpeen-laskenta-20-12-2017-4332AA81_75E1_4CA0_B208_B0ACB60A267F-133692.pdf" TargetMode="External"/><Relationship Id="rId1" Type="http://schemas.openxmlformats.org/officeDocument/2006/relationships/hyperlink" Target="https://stat.fi/tup/khkinv/khkaasut_polttoaineluokitus.html"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helda.helsinki.fi/server/api/core/bitstreams/c01b29f1-4713-469d-8b9c-c2e249c80f9c/content" TargetMode="External"/><Relationship Id="rId7" Type="http://schemas.openxmlformats.org/officeDocument/2006/relationships/drawing" Target="../drawings/drawing7.xml"/><Relationship Id="rId2" Type="http://schemas.openxmlformats.org/officeDocument/2006/relationships/hyperlink" Target="https://ym.fi/documents/1410903/38439968/Ohje---Rakennuksen-energiankulutuksen-ja-lammitystehontarpeen-laskenta-20-12-2017-4332AA81_75E1_4CA0_B208_B0ACB60A267F-133692.pdf" TargetMode="External"/><Relationship Id="rId1" Type="http://schemas.openxmlformats.org/officeDocument/2006/relationships/hyperlink" Target="https://ym.fi/documents/1410903/38439968/Ohje---Rakennuksen-energiankulutuksen-ja-lammitystehontarpeen-laskenta-20-12-2017-4332AA81_75E1_4CA0_B208_B0ACB60A267F-133692.pdf" TargetMode="External"/><Relationship Id="rId6" Type="http://schemas.openxmlformats.org/officeDocument/2006/relationships/printerSettings" Target="../printerSettings/printerSettings7.bin"/><Relationship Id="rId5"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4" Type="http://schemas.openxmlformats.org/officeDocument/2006/relationships/hyperlink" Target="https://www.ilmatieteenlaitos.fi/energialaskenta-try2020"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2" Type="http://schemas.openxmlformats.org/officeDocument/2006/relationships/hyperlink" Target="https://ym.fi/documents/1410903/38439968/Tasauslaskentaopas-2018-310317-181217-(002)-8DA891B6_94AC_4367_9E45_D59ECED00CCF-133703.pdf/acb4fd5e-e622-c6e7-c0f0-97aa59de0886/Tasauslaskentaopas-2018-310317-181217-(002)-8DA891B6_94AC_4367_9E45_D59ECED00CCF-133703.pdf?t=1603260250564" TargetMode="External"/><Relationship Id="rId1" Type="http://schemas.openxmlformats.org/officeDocument/2006/relationships/hyperlink" Target="https://www.ilmatieteenlaitos.fi/energialaskenta-try2020"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ym.fi/documents/1410903/38439968/Opas-tarpeenmukaisen-ilmanvaihdon-huomioimisesta-E-luvun-laskennassa_20180228-a-E4C60E12_A5A3_4B98_A5D5_02AEE4FC9FD7-144152.pdf/4971dad2-56d6-dc25-e2d3-8b06affdd344/Opas-tarpeenmukaisen-ilmanvaihdon-huomioimisesta-E-luvun-laskennassa_20180228-a-E4C60E12_A5A3_4B98_A5D5_02AEE4FC9FD7-144152.pdf?t=1603260253816" TargetMode="External"/><Relationship Id="rId2" Type="http://schemas.openxmlformats.org/officeDocument/2006/relationships/hyperlink" Target="https://ym.fi/documents/1410903/38439968/Tasauslaskentaopas-2018-310317-181217-(002)-8DA891B6_94AC_4367_9E45_D59ECED00CCF-133703.pdf/acb4fd5e-e622-c6e7-c0f0-97aa59de0886/Tasauslaskentaopas-2018-310317-181217-(002)-8DA891B6_94AC_4367_9E45_D59ECED00CCF-133703.pdf?t=1603260250564" TargetMode="External"/><Relationship Id="rId1" Type="http://schemas.openxmlformats.org/officeDocument/2006/relationships/hyperlink" Target="https://www.ilmatieteenlaitos.fi/energialaskenta-try2020"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2" Type="http://schemas.openxmlformats.org/officeDocument/2006/relationships/hyperlink" Target="https://ym.fi/documents/1410903/38439968/Tasauslaskentaopas-2018-310317-181217-(002)-8DA891B6_94AC_4367_9E45_D59ECED00CCF-133703.pdf/acb4fd5e-e622-c6e7-c0f0-97aa59de0886/Tasauslaskentaopas-2018-310317-181217-(002)-8DA891B6_94AC_4367_9E45_D59ECED00CCF-133703.pdf?t=1603260250564" TargetMode="External"/><Relationship Id="rId1" Type="http://schemas.openxmlformats.org/officeDocument/2006/relationships/hyperlink" Target="https://www.ilmatieteenlaitos.fi/energialaskenta-try2020"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eur-lex.europa.eu/legal-content/FI/TXT/PDF/?uri=CELEX:32014R1253"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finlex.fi/api/media/statute/53865/media/6822.pdf?timestamp=2017-12-20T00%3A00%3A00.000Z"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1.bin"/><Relationship Id="rId1" Type="http://schemas.openxmlformats.org/officeDocument/2006/relationships/hyperlink" Target="https://www.finlex.fi/fi/lainsaadanto/saadoskokoelma/2017/1010"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3.bin"/><Relationship Id="rId1" Type="http://schemas.openxmlformats.org/officeDocument/2006/relationships/hyperlink" Target="https://www.finlex.fi/fi/lainsaadanto/saadoskokoelma/2017/1010"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4.bin"/><Relationship Id="rId1" Type="http://schemas.openxmlformats.org/officeDocument/2006/relationships/hyperlink" Target="https://library.e.abb.com/public/db64d153e3c346938e18916e66fb1d0d/9AKK107319%20EN%2005-2018_20848_ABB_Technical_note_IEC_60034_30_1.pdf"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finlex.fi/api/media/authority-regulation/558792/mainPdf/main.pdf?typeDiscriminator=ministry-of-the-environment&amp;timestamp=2013-02-26T22%3A00%3A00.000Z" TargetMode="External"/><Relationship Id="rId2"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1" Type="http://schemas.openxmlformats.org/officeDocument/2006/relationships/hyperlink" Target="https://www.ilmatieteenlaitos.fi/energialaskenta-try2020" TargetMode="External"/><Relationship Id="rId5" Type="http://schemas.openxmlformats.org/officeDocument/2006/relationships/drawing" Target="../drawings/drawing18.xml"/><Relationship Id="rId4"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hyperlink" Target="https://ym.fi/documents/1410903/38439968/Ohje---Rakennuksen-energiankulutuksen-ja-lammitystehontarpeen-laskenta-20-12-2017-4332AA81_75E1_4CA0_B208_B0ACB60A267F-133692.pdf" TargetMode="External"/><Relationship Id="rId2"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1" Type="http://schemas.openxmlformats.org/officeDocument/2006/relationships/hyperlink" Target="https://www.ilmatieteenlaitos.fi/energialaskenta-try2020" TargetMode="External"/><Relationship Id="rId6" Type="http://schemas.openxmlformats.org/officeDocument/2006/relationships/drawing" Target="../drawings/drawing19.xml"/><Relationship Id="rId5" Type="http://schemas.openxmlformats.org/officeDocument/2006/relationships/printerSettings" Target="../printerSettings/printerSettings18.bin"/><Relationship Id="rId4" Type="http://schemas.openxmlformats.org/officeDocument/2006/relationships/hyperlink" Target="https://ym.fi/documents/1410903/38439968/Ohje---Rakennuksen-energiankulutuksen-ja-lammitystehontarpeen-laskenta-20-12-2017-4332AA81_75E1_4CA0_B208_B0ACB60A267F-133692.pdf"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ilmatieteenlaitos.fi/energialaskenta-try2020" TargetMode="External"/><Relationship Id="rId1" Type="http://schemas.openxmlformats.org/officeDocument/2006/relationships/hyperlink" Target="https://ym.fi/documents/1410903/38439968/Julkaistu-sisailmasto-2017-AAD7DB92_F571_4766_A3F1_BFF63383191B-133875.pdf/fb05e727-5b27-6a6f-1c27-0ee7d941345e/Julkaistu-sisailmasto-2017-AAD7DB92_F571_4766_A3F1_BFF63383191B-133875.pdf?t=1603260102828" TargetMode="External"/><Relationship Id="rId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1"/>
  <sheetViews>
    <sheetView showGridLines="0" tabSelected="1" zoomScaleNormal="100" zoomScaleSheetLayoutView="90" workbookViewId="0"/>
  </sheetViews>
  <sheetFormatPr defaultRowHeight="12.75"/>
  <cols>
    <col min="1" max="1" width="17.42578125" customWidth="1"/>
    <col min="2" max="2" width="57.42578125" customWidth="1"/>
    <col min="3" max="3" width="8.28515625" customWidth="1"/>
  </cols>
  <sheetData>
    <row r="1" spans="1:15">
      <c r="A1" s="57" t="s">
        <v>634</v>
      </c>
      <c r="B1" s="57"/>
      <c r="C1" s="262"/>
      <c r="D1" s="57"/>
      <c r="E1" s="57"/>
      <c r="F1" s="57"/>
      <c r="G1" s="57"/>
      <c r="H1" s="57"/>
      <c r="I1" s="57"/>
      <c r="J1" s="57"/>
      <c r="K1" s="57"/>
      <c r="L1" s="57"/>
      <c r="M1" s="57"/>
      <c r="N1" s="57"/>
      <c r="O1" s="57"/>
    </row>
    <row r="2" spans="1:15" ht="23.25">
      <c r="A2" s="55" t="s">
        <v>611</v>
      </c>
    </row>
    <row r="3" spans="1:15">
      <c r="A3" s="1" t="s">
        <v>176</v>
      </c>
    </row>
    <row r="21" spans="1:4">
      <c r="B21" s="3"/>
    </row>
    <row r="22" spans="1:4">
      <c r="B22" s="3"/>
    </row>
    <row r="23" spans="1:4">
      <c r="B23" s="1" t="s">
        <v>177</v>
      </c>
    </row>
    <row r="24" spans="1:4" ht="16.5" customHeight="1">
      <c r="C24" s="3"/>
      <c r="D24" s="3"/>
    </row>
    <row r="25" spans="1:4" hidden="1">
      <c r="B25" s="3"/>
      <c r="C25" s="3"/>
      <c r="D25" s="3"/>
    </row>
    <row r="26" spans="1:4" ht="13.5" customHeight="1">
      <c r="A26" s="3"/>
      <c r="B26" s="3" t="s">
        <v>213</v>
      </c>
      <c r="C26" s="3"/>
      <c r="D26" s="3"/>
    </row>
    <row r="27" spans="1:4">
      <c r="B27" s="13" t="s">
        <v>178</v>
      </c>
      <c r="C27" s="3"/>
      <c r="D27" s="3"/>
    </row>
    <row r="28" spans="1:4">
      <c r="B28" s="13" t="s">
        <v>613</v>
      </c>
      <c r="C28" s="3"/>
      <c r="D28" s="3"/>
    </row>
    <row r="29" spans="1:4">
      <c r="B29" s="3" t="s">
        <v>193</v>
      </c>
      <c r="C29" s="3"/>
      <c r="D29" s="3"/>
    </row>
    <row r="30" spans="1:4">
      <c r="B30" s="13" t="s">
        <v>200</v>
      </c>
      <c r="C30" s="3"/>
      <c r="D30" s="3"/>
    </row>
    <row r="31" spans="1:4">
      <c r="B31" s="13" t="s">
        <v>195</v>
      </c>
      <c r="C31" s="3"/>
      <c r="D31" s="3"/>
    </row>
    <row r="32" spans="1:4">
      <c r="B32" s="20" t="s">
        <v>194</v>
      </c>
      <c r="C32" s="3"/>
      <c r="D32" s="3"/>
    </row>
    <row r="33" spans="2:4">
      <c r="B33" s="13" t="s">
        <v>196</v>
      </c>
      <c r="C33" s="13"/>
      <c r="D33" s="3"/>
    </row>
    <row r="34" spans="2:4">
      <c r="B34" s="13" t="s">
        <v>197</v>
      </c>
      <c r="C34" s="13"/>
      <c r="D34" s="3"/>
    </row>
    <row r="35" spans="2:4">
      <c r="B35" s="20" t="s">
        <v>199</v>
      </c>
      <c r="C35" s="13"/>
      <c r="D35" s="3"/>
    </row>
    <row r="36" spans="2:4">
      <c r="B36" s="13" t="s">
        <v>198</v>
      </c>
      <c r="C36" s="13"/>
      <c r="D36" s="3"/>
    </row>
    <row r="37" spans="2:4">
      <c r="B37" s="13" t="s">
        <v>202</v>
      </c>
      <c r="C37" s="13"/>
      <c r="D37" s="3"/>
    </row>
    <row r="38" spans="2:4">
      <c r="B38" s="13" t="s">
        <v>203</v>
      </c>
      <c r="C38" s="13"/>
      <c r="D38" s="3"/>
    </row>
    <row r="39" spans="2:4">
      <c r="B39" s="13" t="s">
        <v>402</v>
      </c>
      <c r="C39" s="13"/>
      <c r="D39" s="3"/>
    </row>
    <row r="40" spans="2:4">
      <c r="B40" s="3" t="s">
        <v>614</v>
      </c>
      <c r="C40" s="13"/>
      <c r="D40" s="3"/>
    </row>
    <row r="41" spans="2:4">
      <c r="B41" s="13" t="s">
        <v>631</v>
      </c>
      <c r="C41" s="3"/>
      <c r="D41" s="3"/>
    </row>
    <row r="42" spans="2:4">
      <c r="B42" s="13" t="s">
        <v>621</v>
      </c>
      <c r="C42" s="3"/>
      <c r="D42" s="3"/>
    </row>
    <row r="43" spans="2:4">
      <c r="B43" s="3" t="s">
        <v>615</v>
      </c>
      <c r="C43" s="3"/>
      <c r="D43" s="3"/>
    </row>
    <row r="44" spans="2:4">
      <c r="B44" s="13" t="s">
        <v>632</v>
      </c>
      <c r="C44" s="3"/>
      <c r="D44" s="3"/>
    </row>
    <row r="45" spans="2:4">
      <c r="B45" s="3" t="s">
        <v>616</v>
      </c>
      <c r="C45" s="3"/>
      <c r="D45" s="13"/>
    </row>
    <row r="46" spans="2:4">
      <c r="B46" s="13" t="s">
        <v>623</v>
      </c>
      <c r="C46" s="3"/>
      <c r="D46" s="3"/>
    </row>
    <row r="47" spans="2:4">
      <c r="B47" s="13" t="s">
        <v>624</v>
      </c>
      <c r="C47" s="3"/>
      <c r="D47" s="3"/>
    </row>
    <row r="48" spans="2:4">
      <c r="B48" s="3" t="s">
        <v>617</v>
      </c>
      <c r="C48" s="3"/>
      <c r="D48" s="3"/>
    </row>
    <row r="49" spans="2:8">
      <c r="B49" s="13" t="s">
        <v>625</v>
      </c>
      <c r="C49" s="3"/>
      <c r="D49" s="3"/>
    </row>
    <row r="50" spans="2:8">
      <c r="B50" s="3" t="s">
        <v>618</v>
      </c>
      <c r="C50" s="3"/>
      <c r="D50" s="3"/>
      <c r="E50" s="13"/>
    </row>
    <row r="51" spans="2:8">
      <c r="B51" s="13" t="s">
        <v>626</v>
      </c>
      <c r="C51" s="3"/>
      <c r="D51" s="3"/>
    </row>
    <row r="52" spans="2:8">
      <c r="B52" s="13" t="s">
        <v>627</v>
      </c>
      <c r="C52" s="3"/>
      <c r="D52" s="3"/>
    </row>
    <row r="53" spans="2:8">
      <c r="B53" t="s">
        <v>619</v>
      </c>
      <c r="C53" s="3"/>
      <c r="D53" s="3"/>
    </row>
    <row r="54" spans="2:8">
      <c r="B54" s="13" t="s">
        <v>628</v>
      </c>
      <c r="C54" s="3"/>
      <c r="D54" s="3"/>
    </row>
    <row r="55" spans="2:8">
      <c r="B55" s="13" t="s">
        <v>629</v>
      </c>
      <c r="C55" s="3"/>
      <c r="D55" s="3"/>
      <c r="F55" s="31"/>
      <c r="G55" s="31"/>
      <c r="H55" s="31"/>
    </row>
    <row r="56" spans="2:8">
      <c r="B56" s="13" t="s">
        <v>630</v>
      </c>
      <c r="C56" s="3"/>
      <c r="D56" s="3"/>
      <c r="E56" s="13"/>
      <c r="F56" s="31"/>
      <c r="G56" s="31"/>
      <c r="H56" s="31"/>
    </row>
    <row r="57" spans="2:8">
      <c r="B57" s="3"/>
      <c r="C57" s="3"/>
      <c r="D57" s="3"/>
    </row>
    <row r="58" spans="2:8" hidden="1">
      <c r="C58" s="3"/>
      <c r="D58" s="3"/>
    </row>
    <row r="59" spans="2:8">
      <c r="C59" s="3"/>
      <c r="D59" s="3"/>
    </row>
    <row r="60" spans="2:8" ht="26.25" customHeight="1">
      <c r="B60" s="269" t="s">
        <v>633</v>
      </c>
      <c r="C60" s="269"/>
      <c r="D60" s="269"/>
    </row>
    <row r="61" spans="2:8">
      <c r="B61" s="268" t="s">
        <v>638</v>
      </c>
      <c r="C61" s="3"/>
      <c r="D61" s="3"/>
    </row>
  </sheetData>
  <mergeCells count="1">
    <mergeCell ref="B60:D60"/>
  </mergeCells>
  <hyperlinks>
    <hyperlink ref="B27" location="'1.1 Kattilahyötysuhde'!A1" display="1.1 Kattilahyötysuhteen parantaminen säätötoimin" xr:uid="{00000000-0004-0000-0000-000000000000}"/>
    <hyperlink ref="B28" location="'1.2 Kattilavaihto'!A1" display="1.2 Kattilan vaihto" xr:uid="{00000000-0004-0000-0000-000001000000}"/>
    <hyperlink ref="B46" location="'7.1 Sähkömoottorin uusiminen'!A1" display="7.1 Sähkömoottorin uusiminen" xr:uid="{00000000-0004-0000-0000-000002000000}"/>
    <hyperlink ref="B33" location="'3.1 Lämmitysverk. perussäätö'!A1" display="3.1 Lämmitysverkoston perussäätö" xr:uid="{00000000-0004-0000-0000-000003000000}"/>
    <hyperlink ref="B34" location="'3.2 Putkiston eristys'!A1" display="3.2 Putkiston eristys ja verkostohäviöiden pienentäminen " xr:uid="{00000000-0004-0000-0000-000004000000}"/>
    <hyperlink ref="B42" location="'5.2 Hönkähöyryn LTO'!A1" display="5.2 Hönkähöyryn lämmöntalteenotto käyttöveden lämmitykseen" xr:uid="{00000000-0004-0000-0000-000005000000}"/>
    <hyperlink ref="B44" location="'6.1 Valaistusteho ja käyttöaika'!A1" display="6.1 Valaistustehon ja/tai käyttöajan muutos" xr:uid="{00000000-0004-0000-0000-000006000000}"/>
    <hyperlink ref="B36" location="'4.1 IV lämpötila-asetukset'!A1" display="4.1 Ilmanvaihdon lämpötila-asetusten muutos" xr:uid="{00000000-0004-0000-0000-000008000000}"/>
    <hyperlink ref="B37" location="'4.2 IV käyntiaika ja ilmavirta'!A1" display="4.2 Ilmanvaihdon tarpeenmukaistaminen" xr:uid="{00000000-0004-0000-0000-000009000000}"/>
    <hyperlink ref="B38" location="'4.3 IV LTO'!A1" display="4.3 Ilmanvaihtojärjestelmän lämmöntalteenoton parantaminen tai sen lisääminen" xr:uid="{00000000-0004-0000-0000-00000A000000}"/>
    <hyperlink ref="B41" location="'5.1 Käyttöveden paineenalennus'!A1" display="5.1 Käyttövesiverkoston paineen alentaminen " xr:uid="{00000000-0004-0000-0000-00000B000000}"/>
    <hyperlink ref="B52" location="Sisällysluettelo!A1" display="10.2 Ilmavuotojen tiivistäminen" xr:uid="{00000000-0004-0000-0000-00000C000000}"/>
    <hyperlink ref="B54" location="'Laskentaperiaatteet - esimerkit'!C590" display="8. Pysyvyyskäyrä - sulatuslämmityksen asetusarvot" xr:uid="{00000000-0004-0000-0000-00000D000000}"/>
    <hyperlink ref="B54" location="'10.1 Sulatuslämmitykset'!A1" display="10.1 Sulatuslämmitysten asetusarvomuutos" xr:uid="{00000000-0004-0000-0000-00000E000000}"/>
    <hyperlink ref="B47" location="'7.2 Portaaton ohjaus moottori'!A1" display="7.2 Portaaton ohjaus moottorikäyttöön" xr:uid="{00000000-0004-0000-0000-00000F000000}"/>
    <hyperlink ref="B49" location="'8.1 Paineilmaverkon säätö'!A1" display="8.1 Paineilmaverkoston verkostopaineen alentaminen" xr:uid="{00000000-0004-0000-0000-000010000000}"/>
    <hyperlink ref="B30" location="'2.1 Lämpöpumppu lämmityksessä'!A1" display="2.1 Siirtyminen lämpöpumppuun päälämmitysmuotona tai lämpöpumpun lisääminen olemassa olevan lämmitysjärjestelmän rinnalle" xr:uid="{00000000-0004-0000-0000-000011000000}"/>
    <hyperlink ref="B52" location="'9.2 Ilmavuotojen tiivistäminen'!A1" display="9.2 Ilmavuotojen tiivistäminen" xr:uid="{00000000-0004-0000-0000-000013000000}"/>
    <hyperlink ref="B56" location="'10.3 Aktiivinen energianhallin'!A1" display="10.3 Aktiivinen energianhallinta" xr:uid="{00000000-0004-0000-0000-000015000000}"/>
    <hyperlink ref="B39" location="'4.4 IV tehokkuus'!A1" display="4.4 Ilmanvaihdon energiatehokkuuden parantaminen" xr:uid="{00000000-0004-0000-0000-000017000000}"/>
    <hyperlink ref="B51" location="'9.1 Ikkunoiden uusiminen'!A1" display="9.1 Ikkunoiden uusiminen" xr:uid="{00000000-0004-0000-0000-00001A000000}"/>
    <hyperlink ref="B31" location="'2.2 Lämpöpumppu sähkölämmitys'!A1" display="2.2 Lämpöpumppu sähkölämmityskohteessa" xr:uid="{00000000-0004-0000-0000-00001B000000}"/>
    <hyperlink ref="B55" location="'10.2 Tilatehokkuus'!A1" display="10.2 Tilatehokkuuden parantaminen" xr:uid="{00000000-0004-0000-0000-00001C000000}"/>
    <hyperlink ref="B61" r:id="rId1" xr:uid="{BE4C90F8-42CD-42A7-A4EC-F2ED9F9EE983}"/>
  </hyperlinks>
  <pageMargins left="0.18" right="0.35" top="1" bottom="0.61" header="0.4921259845" footer="0.492125984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8"/>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0" customWidth="1"/>
    <col min="3" max="3" width="12.5703125" customWidth="1"/>
    <col min="4" max="4" width="9.28515625" customWidth="1"/>
    <col min="5" max="5" width="12.5703125" customWidth="1"/>
    <col min="6" max="6" width="9.28515625" customWidth="1"/>
    <col min="7" max="7" width="12.5703125" customWidth="1"/>
    <col min="8" max="8" width="10" customWidth="1"/>
    <col min="9" max="23" width="9.28515625" customWidth="1"/>
  </cols>
  <sheetData>
    <row r="1" spans="1:15" ht="15">
      <c r="A1" s="111" t="s">
        <v>213</v>
      </c>
      <c r="B1" s="57"/>
      <c r="C1" s="57"/>
      <c r="D1" s="57"/>
      <c r="E1" s="57"/>
      <c r="F1" s="57"/>
      <c r="G1" s="57"/>
      <c r="H1" s="57"/>
      <c r="I1" s="56"/>
      <c r="J1" s="108" t="s">
        <v>0</v>
      </c>
      <c r="K1" s="57"/>
      <c r="L1" s="57"/>
      <c r="M1" s="116"/>
      <c r="N1" s="116"/>
      <c r="O1" s="116"/>
    </row>
    <row r="2" spans="1:15" ht="12.75" customHeight="1"/>
    <row r="3" spans="1:15" ht="12.75" customHeight="1">
      <c r="B3" s="5" t="s">
        <v>178</v>
      </c>
    </row>
    <row r="4" spans="1:15" ht="12.75" customHeight="1">
      <c r="B4" s="5"/>
      <c r="E4" s="9"/>
    </row>
    <row r="5" spans="1:15" ht="12.75" customHeight="1">
      <c r="B5" s="1"/>
    </row>
    <row r="6" spans="1:15" ht="12.75" customHeight="1">
      <c r="B6" s="1"/>
    </row>
    <row r="7" spans="1:15" ht="12.75" customHeight="1">
      <c r="B7" s="1"/>
    </row>
    <row r="8" spans="1:15" ht="12.75" customHeight="1">
      <c r="B8" s="1"/>
      <c r="I8" s="9"/>
    </row>
    <row r="9" spans="1:15" ht="12.75" customHeight="1">
      <c r="B9" s="1"/>
    </row>
    <row r="10" spans="1:15" ht="12.75" customHeight="1">
      <c r="B10" s="1"/>
    </row>
    <row r="11" spans="1:15" ht="12.75" customHeight="1">
      <c r="B11" s="1"/>
    </row>
    <row r="12" spans="1:15" ht="12.75" customHeight="1">
      <c r="I12" s="9"/>
    </row>
    <row r="13" spans="1:15" ht="12.75" customHeight="1"/>
    <row r="14" spans="1:15" ht="12.75" customHeight="1"/>
    <row r="15" spans="1:15" ht="12.75" customHeight="1"/>
    <row r="16" spans="1:15" ht="12.75" customHeight="1"/>
    <row r="17" spans="2:11" ht="12.75" customHeight="1">
      <c r="I17" s="3"/>
      <c r="J17" s="3"/>
    </row>
    <row r="18" spans="2:11" ht="12.75" customHeight="1">
      <c r="B18" s="1"/>
      <c r="I18" s="3"/>
      <c r="J18" s="3"/>
    </row>
    <row r="19" spans="2:11" ht="12.75" customHeight="1">
      <c r="I19" s="1"/>
      <c r="J19" s="3"/>
    </row>
    <row r="20" spans="2:11" ht="12.75" customHeight="1">
      <c r="I20" s="3"/>
      <c r="J20" s="3"/>
    </row>
    <row r="21" spans="2:11" ht="12.75" customHeight="1">
      <c r="I21" s="3"/>
      <c r="J21" s="3"/>
    </row>
    <row r="22" spans="2:11" ht="12.75" customHeight="1">
      <c r="I22" s="3"/>
      <c r="J22" s="3"/>
    </row>
    <row r="23" spans="2:11" ht="12.75" customHeight="1">
      <c r="I23" s="1"/>
      <c r="J23" s="3"/>
    </row>
    <row r="24" spans="2:11" ht="12.75" customHeight="1">
      <c r="I24" s="1"/>
      <c r="J24" s="3"/>
    </row>
    <row r="25" spans="2:11" ht="12.75" customHeight="1">
      <c r="I25" s="3"/>
      <c r="J25" s="3"/>
    </row>
    <row r="26" spans="2:11" ht="12.75" customHeight="1">
      <c r="I26" s="3"/>
      <c r="J26" s="3"/>
    </row>
    <row r="27" spans="2:11" ht="12.75" customHeight="1">
      <c r="I27" s="3"/>
      <c r="J27" s="3"/>
    </row>
    <row r="28" spans="2:11" ht="12.75" customHeight="1">
      <c r="B28" s="1" t="s">
        <v>180</v>
      </c>
      <c r="I28" s="3"/>
      <c r="J28" s="3"/>
      <c r="K28" s="3"/>
    </row>
    <row r="29" spans="2:11" ht="12.75" customHeight="1">
      <c r="B29" s="28" t="s">
        <v>179</v>
      </c>
      <c r="C29" s="29"/>
      <c r="I29" s="3"/>
      <c r="J29" s="3"/>
    </row>
    <row r="30" spans="2:11" ht="12.75" customHeight="1">
      <c r="B30" s="53" t="s">
        <v>181</v>
      </c>
      <c r="C30" s="54"/>
    </row>
    <row r="31" spans="2:11" ht="12.75" customHeight="1">
      <c r="B31" s="30" t="s">
        <v>182</v>
      </c>
      <c r="C31" s="30"/>
      <c r="D31" s="52"/>
      <c r="E31" s="52"/>
      <c r="F31" s="52"/>
    </row>
    <row r="32" spans="2:11" ht="12.75" customHeight="1">
      <c r="B32" s="52"/>
      <c r="C32" s="52"/>
      <c r="D32" s="52"/>
      <c r="E32" s="96"/>
      <c r="F32" s="52"/>
    </row>
    <row r="33" spans="1:15" ht="12.75" customHeight="1">
      <c r="B33" s="3" t="s">
        <v>240</v>
      </c>
      <c r="C33" s="83">
        <v>1000</v>
      </c>
      <c r="D33" t="s">
        <v>1</v>
      </c>
      <c r="E33" s="32" t="s">
        <v>245</v>
      </c>
    </row>
    <row r="34" spans="1:15" ht="12.75" customHeight="1">
      <c r="B34" s="3" t="s">
        <v>206</v>
      </c>
      <c r="C34" s="11">
        <v>85</v>
      </c>
      <c r="D34" t="s">
        <v>2</v>
      </c>
      <c r="E34" s="32" t="s">
        <v>231</v>
      </c>
      <c r="H34" s="9"/>
    </row>
    <row r="35" spans="1:15" ht="12.75" customHeight="1">
      <c r="A35" s="9"/>
      <c r="B35" s="3" t="s">
        <v>215</v>
      </c>
      <c r="C35" s="89">
        <f>C33*(C34/100)</f>
        <v>850</v>
      </c>
      <c r="D35" s="3" t="s">
        <v>1</v>
      </c>
      <c r="E35" s="97" t="s">
        <v>216</v>
      </c>
      <c r="F35" s="8"/>
    </row>
    <row r="36" spans="1:15" ht="12.75" customHeight="1">
      <c r="B36" s="3" t="s">
        <v>239</v>
      </c>
      <c r="C36" s="11">
        <v>89</v>
      </c>
      <c r="D36" t="s">
        <v>2</v>
      </c>
      <c r="E36" s="32" t="s">
        <v>235</v>
      </c>
      <c r="F36" s="4"/>
    </row>
    <row r="37" spans="1:15" ht="12.75" customHeight="1">
      <c r="B37" s="3" t="s">
        <v>214</v>
      </c>
      <c r="C37" s="25">
        <f>C35/(C36/100)</f>
        <v>955.05617977528084</v>
      </c>
      <c r="D37" t="s">
        <v>1</v>
      </c>
      <c r="E37" s="32" t="s">
        <v>217</v>
      </c>
      <c r="F37" s="4"/>
    </row>
    <row r="38" spans="1:15" ht="12.75" customHeight="1">
      <c r="B38" s="3" t="s">
        <v>3</v>
      </c>
      <c r="C38" s="84">
        <f>C33-C37</f>
        <v>44.943820224719161</v>
      </c>
      <c r="D38" t="s">
        <v>1</v>
      </c>
      <c r="E38" s="32"/>
      <c r="F38" s="2"/>
    </row>
    <row r="39" spans="1:15" ht="12.75" customHeight="1">
      <c r="C39" s="4"/>
      <c r="F39" s="2"/>
    </row>
    <row r="40" spans="1:15" ht="12.75" customHeight="1">
      <c r="C40" s="1" t="s">
        <v>5</v>
      </c>
      <c r="D40" s="1"/>
      <c r="E40" s="1" t="s">
        <v>6</v>
      </c>
      <c r="F40" s="1"/>
      <c r="G40" s="1" t="s">
        <v>7</v>
      </c>
    </row>
    <row r="41" spans="1:15" ht="12.75" customHeight="1">
      <c r="B41" s="1" t="s">
        <v>4</v>
      </c>
      <c r="C41" s="86">
        <v>0</v>
      </c>
      <c r="D41" t="s">
        <v>1</v>
      </c>
      <c r="E41" s="109">
        <f>C38</f>
        <v>44.943820224719161</v>
      </c>
      <c r="F41" t="s">
        <v>1</v>
      </c>
      <c r="G41" s="86">
        <v>0</v>
      </c>
      <c r="H41" t="s">
        <v>1</v>
      </c>
    </row>
    <row r="42" spans="1:15" ht="12.75" customHeight="1">
      <c r="C42" s="2"/>
    </row>
    <row r="43" spans="1:15" ht="12.75" customHeight="1">
      <c r="C43" s="2"/>
    </row>
    <row r="44" spans="1:15" ht="15">
      <c r="A44" s="111" t="s">
        <v>220</v>
      </c>
      <c r="B44" s="57"/>
      <c r="C44" s="57"/>
      <c r="D44" s="57"/>
      <c r="E44" s="57"/>
      <c r="F44" s="57"/>
      <c r="G44" s="57"/>
      <c r="H44" s="57"/>
      <c r="I44" s="57"/>
      <c r="J44" s="57"/>
      <c r="K44" s="57"/>
      <c r="L44" s="57"/>
      <c r="M44" s="57"/>
      <c r="N44" s="57"/>
      <c r="O44" s="57"/>
    </row>
    <row r="45" spans="1:15">
      <c r="A45" s="1"/>
    </row>
    <row r="46" spans="1:15">
      <c r="B46" s="1" t="s">
        <v>599</v>
      </c>
      <c r="K46" s="9"/>
    </row>
    <row r="47" spans="1:15" ht="24">
      <c r="B47" s="78" t="s">
        <v>344</v>
      </c>
      <c r="C47" s="100" t="s">
        <v>218</v>
      </c>
    </row>
    <row r="48" spans="1:15">
      <c r="B48" s="62" t="s">
        <v>219</v>
      </c>
      <c r="C48" s="98">
        <v>0.9</v>
      </c>
      <c r="E48" s="26"/>
    </row>
    <row r="49" spans="2:10">
      <c r="B49" s="62" t="s">
        <v>233</v>
      </c>
      <c r="C49" s="98">
        <v>0.95</v>
      </c>
      <c r="E49" s="26"/>
    </row>
    <row r="50" spans="2:10">
      <c r="B50" s="62" t="s">
        <v>64</v>
      </c>
      <c r="C50" s="98">
        <v>0.92</v>
      </c>
      <c r="E50" s="26"/>
    </row>
    <row r="51" spans="2:10">
      <c r="B51" s="103" t="s">
        <v>65</v>
      </c>
      <c r="C51" s="98">
        <v>0.82</v>
      </c>
      <c r="E51" s="91"/>
    </row>
    <row r="52" spans="2:10">
      <c r="B52" s="103" t="s">
        <v>66</v>
      </c>
      <c r="C52" s="98">
        <v>0.82</v>
      </c>
    </row>
    <row r="53" spans="2:10">
      <c r="B53" s="103" t="s">
        <v>67</v>
      </c>
      <c r="C53" s="98">
        <v>0.84</v>
      </c>
    </row>
    <row r="54" spans="2:10">
      <c r="B54" s="103" t="s">
        <v>62</v>
      </c>
      <c r="C54" s="98">
        <v>0.9</v>
      </c>
    </row>
    <row r="55" spans="2:10" ht="12.75" customHeight="1">
      <c r="B55" s="107" t="s">
        <v>226</v>
      </c>
      <c r="C55" s="99">
        <v>0.99</v>
      </c>
      <c r="D55" s="101"/>
      <c r="E55" s="101"/>
      <c r="F55" s="101"/>
      <c r="G55" s="101"/>
    </row>
    <row r="56" spans="2:10">
      <c r="B56" s="270" t="s">
        <v>229</v>
      </c>
      <c r="C56" s="270"/>
      <c r="D56" s="270"/>
      <c r="E56" s="270"/>
      <c r="F56" s="270"/>
      <c r="G56" s="270"/>
      <c r="H56" s="270"/>
      <c r="I56" s="270"/>
      <c r="J56" s="270"/>
    </row>
    <row r="57" spans="2:10">
      <c r="B57" s="51" t="s">
        <v>204</v>
      </c>
      <c r="C57" s="101"/>
      <c r="D57" s="101"/>
      <c r="E57" s="101"/>
      <c r="F57" s="101"/>
      <c r="G57" s="101"/>
      <c r="J57" s="32" t="s">
        <v>234</v>
      </c>
    </row>
    <row r="59" spans="2:10">
      <c r="B59" s="1" t="s">
        <v>228</v>
      </c>
    </row>
    <row r="60" spans="2:10" ht="16.5" customHeight="1">
      <c r="B60" s="78" t="s">
        <v>221</v>
      </c>
      <c r="C60" s="100" t="s">
        <v>69</v>
      </c>
      <c r="D60" s="100" t="s">
        <v>61</v>
      </c>
      <c r="E60" s="32" t="s">
        <v>242</v>
      </c>
    </row>
    <row r="61" spans="2:10" ht="13.5">
      <c r="B61" s="62" t="s">
        <v>219</v>
      </c>
      <c r="C61" s="98" t="s">
        <v>222</v>
      </c>
      <c r="D61" s="105">
        <v>12</v>
      </c>
      <c r="E61" s="32" t="s">
        <v>243</v>
      </c>
    </row>
    <row r="62" spans="2:10">
      <c r="B62" s="62" t="s">
        <v>64</v>
      </c>
      <c r="C62" s="98" t="s">
        <v>68</v>
      </c>
      <c r="D62" s="105">
        <v>11.766666666666666</v>
      </c>
      <c r="E62" s="32"/>
    </row>
    <row r="63" spans="2:10">
      <c r="B63" s="103" t="s">
        <v>65</v>
      </c>
      <c r="C63" s="98" t="s">
        <v>63</v>
      </c>
      <c r="D63" s="105">
        <v>3.8888888888888888</v>
      </c>
      <c r="E63" s="32" t="s">
        <v>223</v>
      </c>
    </row>
    <row r="64" spans="2:10">
      <c r="B64" s="103" t="s">
        <v>66</v>
      </c>
      <c r="C64" s="98" t="s">
        <v>63</v>
      </c>
      <c r="D64" s="105">
        <v>2.7777777777777777</v>
      </c>
      <c r="E64" s="32" t="s">
        <v>224</v>
      </c>
    </row>
    <row r="65" spans="2:5">
      <c r="B65" s="103" t="s">
        <v>67</v>
      </c>
      <c r="C65" s="98" t="s">
        <v>63</v>
      </c>
      <c r="D65" s="105">
        <v>4.7222222222222223</v>
      </c>
      <c r="E65" s="32" t="s">
        <v>225</v>
      </c>
    </row>
    <row r="66" spans="2:5">
      <c r="B66" s="104" t="s">
        <v>62</v>
      </c>
      <c r="C66" s="99" t="s">
        <v>68</v>
      </c>
      <c r="D66" s="106">
        <v>10.811111111111112</v>
      </c>
    </row>
    <row r="67" spans="2:5">
      <c r="B67" s="3" t="s">
        <v>230</v>
      </c>
    </row>
    <row r="68" spans="2:5">
      <c r="B68" s="23" t="s">
        <v>205</v>
      </c>
    </row>
  </sheetData>
  <mergeCells count="1">
    <mergeCell ref="B56:J56"/>
  </mergeCells>
  <hyperlinks>
    <hyperlink ref="B57" r:id="rId1" xr:uid="{CF03558C-3243-44C0-ADFA-F6EF616137FC}"/>
    <hyperlink ref="B68" r:id="rId2" xr:uid="{B4881591-A68A-4BAB-A3B6-8A5A8081EB3B}"/>
    <hyperlink ref="J1" location="Sisällysluettelo!A1" display="Palaa sisällysluetteloon" xr:uid="{3F5C1478-B701-4636-8DF3-A5475C7B14F9}"/>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25482-054E-41DD-9879-3E4CE357566A}">
  <dimension ref="A1:Q105"/>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0" customWidth="1"/>
    <col min="3" max="3" width="12.5703125" customWidth="1"/>
    <col min="4" max="4" width="9.28515625" customWidth="1"/>
    <col min="5" max="5" width="12.5703125" customWidth="1"/>
    <col min="6" max="6" width="9.28515625" customWidth="1"/>
    <col min="7" max="7" width="12.5703125" customWidth="1"/>
    <col min="8" max="8" width="10" customWidth="1"/>
    <col min="9" max="23" width="9.28515625" customWidth="1"/>
  </cols>
  <sheetData>
    <row r="1" spans="1:15" ht="15">
      <c r="A1" s="111" t="s">
        <v>213</v>
      </c>
      <c r="B1" s="57"/>
      <c r="C1" s="57"/>
      <c r="D1" s="57"/>
      <c r="E1" s="57"/>
      <c r="F1" s="57"/>
      <c r="G1" s="57"/>
      <c r="H1" s="57"/>
      <c r="I1" s="56"/>
      <c r="J1" s="108" t="s">
        <v>0</v>
      </c>
      <c r="K1" s="57"/>
      <c r="L1" s="57"/>
      <c r="M1" s="116"/>
      <c r="N1" s="116"/>
      <c r="O1" s="116"/>
    </row>
    <row r="2" spans="1:15" ht="12.75" customHeight="1">
      <c r="E2" s="9"/>
      <c r="J2" s="23"/>
    </row>
    <row r="3" spans="1:15" ht="12.75" customHeight="1">
      <c r="B3" s="5" t="s">
        <v>613</v>
      </c>
      <c r="C3" s="6"/>
      <c r="D3" s="6"/>
      <c r="E3" s="6"/>
      <c r="F3" s="6"/>
    </row>
    <row r="4" spans="1:15" ht="12.75" customHeight="1">
      <c r="B4" s="5"/>
      <c r="C4" s="6"/>
      <c r="D4" s="6"/>
      <c r="E4" s="6"/>
      <c r="F4" s="6"/>
    </row>
    <row r="5" spans="1:15" ht="12.75" customHeight="1">
      <c r="B5" s="5"/>
      <c r="C5" s="6"/>
      <c r="D5" s="6"/>
      <c r="E5" s="6"/>
      <c r="F5" s="6"/>
    </row>
    <row r="6" spans="1:15" ht="12.75" customHeight="1">
      <c r="B6" s="5"/>
      <c r="C6" s="6"/>
      <c r="D6" s="6"/>
      <c r="E6" s="6"/>
      <c r="F6" s="6"/>
    </row>
    <row r="7" spans="1:15" ht="12.75" customHeight="1">
      <c r="B7" s="5"/>
      <c r="C7" s="6"/>
      <c r="D7" s="6"/>
      <c r="E7" s="6"/>
      <c r="F7" s="6"/>
    </row>
    <row r="8" spans="1:15" ht="12.75" customHeight="1">
      <c r="B8" s="5"/>
      <c r="C8" s="6"/>
      <c r="D8" s="6"/>
      <c r="E8" s="6"/>
      <c r="F8" s="6"/>
    </row>
    <row r="9" spans="1:15" ht="12.75" customHeight="1">
      <c r="B9" s="5"/>
      <c r="C9" s="6"/>
      <c r="D9" s="6"/>
      <c r="E9" s="6"/>
      <c r="F9" s="6"/>
    </row>
    <row r="10" spans="1:15" ht="12.75" customHeight="1">
      <c r="B10" s="5"/>
      <c r="C10" s="6"/>
      <c r="D10" s="6"/>
      <c r="E10" s="6"/>
      <c r="F10" s="6"/>
    </row>
    <row r="11" spans="1:15" ht="12.75" customHeight="1">
      <c r="B11" s="1"/>
    </row>
    <row r="12" spans="1:15" ht="12.75" customHeight="1">
      <c r="B12" s="1"/>
    </row>
    <row r="13" spans="1:15" ht="12.75" customHeight="1">
      <c r="B13" s="1"/>
    </row>
    <row r="14" spans="1:15" ht="12.75" customHeight="1">
      <c r="B14" s="1"/>
      <c r="I14" s="9"/>
    </row>
    <row r="15" spans="1:15" ht="12.75" customHeight="1">
      <c r="B15" s="1"/>
    </row>
    <row r="16" spans="1:15" ht="12.75" customHeight="1">
      <c r="B16" s="1"/>
    </row>
    <row r="17" spans="2:2" ht="12.75" customHeight="1">
      <c r="B17" s="1"/>
    </row>
    <row r="18" spans="2:2" ht="12.75" customHeight="1">
      <c r="B18" s="1"/>
    </row>
    <row r="19" spans="2:2" ht="12.75" customHeight="1">
      <c r="B19" s="1"/>
    </row>
    <row r="20" spans="2:2" ht="12.75" customHeight="1">
      <c r="B20" s="1"/>
    </row>
    <row r="21" spans="2:2" ht="12.75" customHeight="1">
      <c r="B21" s="1"/>
    </row>
    <row r="22" spans="2:2" ht="12.75" customHeight="1">
      <c r="B22" s="1"/>
    </row>
    <row r="23" spans="2:2" ht="12.75" customHeight="1">
      <c r="B23" s="1"/>
    </row>
    <row r="24" spans="2:2" ht="12.75" customHeight="1">
      <c r="B24" s="1"/>
    </row>
    <row r="25" spans="2:2" ht="12.75" customHeight="1">
      <c r="B25" s="1"/>
    </row>
    <row r="26" spans="2:2" ht="12.75" customHeight="1">
      <c r="B26" s="1"/>
    </row>
    <row r="27" spans="2:2" ht="12.75" customHeight="1">
      <c r="B27" s="1"/>
    </row>
    <row r="28" spans="2:2" ht="12.75" customHeight="1">
      <c r="B28" s="1"/>
    </row>
    <row r="29" spans="2:2" ht="12.75" customHeight="1">
      <c r="B29" s="1"/>
    </row>
    <row r="30" spans="2:2" ht="12.75" customHeight="1">
      <c r="B30" s="1"/>
    </row>
    <row r="31" spans="2:2" ht="12.75" customHeight="1">
      <c r="B31" s="1"/>
    </row>
    <row r="32" spans="2:2" ht="12.75" customHeight="1">
      <c r="B32" s="1"/>
    </row>
    <row r="33" spans="2:7" ht="12.75" customHeight="1">
      <c r="B33" s="1"/>
    </row>
    <row r="34" spans="2:7" ht="12.75" customHeight="1">
      <c r="B34" s="1"/>
    </row>
    <row r="35" spans="2:7" ht="12.75" customHeight="1">
      <c r="B35" s="1"/>
    </row>
    <row r="36" spans="2:7" ht="12.75" customHeight="1">
      <c r="B36" s="1"/>
    </row>
    <row r="37" spans="2:7" ht="12.75" customHeight="1">
      <c r="B37" s="1" t="s">
        <v>180</v>
      </c>
    </row>
    <row r="38" spans="2:7" ht="12.75" customHeight="1">
      <c r="B38" s="28" t="s">
        <v>179</v>
      </c>
      <c r="C38" s="28"/>
    </row>
    <row r="39" spans="2:7" ht="12.75" customHeight="1">
      <c r="B39" s="53" t="s">
        <v>181</v>
      </c>
      <c r="C39" s="52"/>
      <c r="D39" s="52"/>
      <c r="E39" s="52"/>
      <c r="F39" s="52"/>
    </row>
    <row r="40" spans="2:7" ht="12.75" customHeight="1">
      <c r="B40" s="30" t="s">
        <v>182</v>
      </c>
      <c r="C40" s="30"/>
      <c r="E40" s="9"/>
    </row>
    <row r="41" spans="2:7" ht="12.75" customHeight="1">
      <c r="B41" s="52"/>
      <c r="C41" s="52"/>
      <c r="E41" s="9"/>
    </row>
    <row r="42" spans="2:7" ht="12.75" customHeight="1">
      <c r="B42" s="129" t="s">
        <v>610</v>
      </c>
    </row>
    <row r="43" spans="2:7" ht="12.75" customHeight="1">
      <c r="B43" s="3" t="s">
        <v>240</v>
      </c>
      <c r="C43" s="83">
        <v>1000</v>
      </c>
      <c r="D43" t="s">
        <v>1</v>
      </c>
      <c r="E43" s="32" t="s">
        <v>245</v>
      </c>
      <c r="F43" s="9"/>
      <c r="G43" s="9"/>
    </row>
    <row r="44" spans="2:7" ht="12.75" customHeight="1">
      <c r="B44" s="3" t="s">
        <v>206</v>
      </c>
      <c r="C44" s="87">
        <v>85</v>
      </c>
      <c r="D44" s="90" t="s">
        <v>2</v>
      </c>
      <c r="E44" s="32" t="s">
        <v>231</v>
      </c>
    </row>
    <row r="45" spans="2:7" ht="12.75" customHeight="1">
      <c r="B45" s="3" t="s">
        <v>215</v>
      </c>
      <c r="C45" s="4">
        <f>C43*(C44/100)</f>
        <v>850</v>
      </c>
      <c r="D45" s="90" t="s">
        <v>1</v>
      </c>
      <c r="E45" s="32" t="s">
        <v>232</v>
      </c>
    </row>
    <row r="46" spans="2:7" ht="12.75" customHeight="1">
      <c r="B46" s="3" t="s">
        <v>237</v>
      </c>
      <c r="C46" s="11">
        <v>90</v>
      </c>
      <c r="D46" s="3" t="s">
        <v>2</v>
      </c>
      <c r="E46" s="32" t="s">
        <v>605</v>
      </c>
      <c r="F46" s="3"/>
    </row>
    <row r="47" spans="2:7" ht="12.75" customHeight="1">
      <c r="B47" s="3" t="s">
        <v>214</v>
      </c>
      <c r="C47" s="25">
        <f>C45/(C46/100)</f>
        <v>944.44444444444446</v>
      </c>
      <c r="D47" t="s">
        <v>1</v>
      </c>
      <c r="E47" s="32" t="s">
        <v>238</v>
      </c>
    </row>
    <row r="48" spans="2:7" ht="12.75" customHeight="1">
      <c r="B48" s="3" t="s">
        <v>3</v>
      </c>
      <c r="C48" s="84">
        <f>C43-C47</f>
        <v>55.555555555555543</v>
      </c>
      <c r="D48" t="s">
        <v>1</v>
      </c>
      <c r="E48" s="32"/>
    </row>
    <row r="49" spans="2:8" ht="12.75" customHeight="1">
      <c r="C49" s="2"/>
      <c r="F49" s="2"/>
    </row>
    <row r="50" spans="2:8" ht="12.75" customHeight="1">
      <c r="C50" s="1" t="s">
        <v>5</v>
      </c>
      <c r="D50" s="1"/>
      <c r="E50" s="1" t="s">
        <v>6</v>
      </c>
      <c r="F50" s="1"/>
      <c r="G50" s="1" t="s">
        <v>7</v>
      </c>
    </row>
    <row r="51" spans="2:8" ht="12.75" customHeight="1">
      <c r="B51" s="1" t="s">
        <v>4</v>
      </c>
      <c r="C51" s="85">
        <v>0</v>
      </c>
      <c r="D51" t="s">
        <v>1</v>
      </c>
      <c r="E51" s="85">
        <f>C48</f>
        <v>55.555555555555543</v>
      </c>
      <c r="F51" t="s">
        <v>1</v>
      </c>
      <c r="G51" s="59">
        <v>0</v>
      </c>
      <c r="H51" t="s">
        <v>1</v>
      </c>
    </row>
    <row r="52" spans="2:8" ht="12.75" customHeight="1">
      <c r="B52" s="1"/>
      <c r="C52" s="2"/>
      <c r="E52" s="2"/>
    </row>
    <row r="53" spans="2:8" ht="12.75" customHeight="1">
      <c r="B53" s="1"/>
      <c r="C53" s="2"/>
      <c r="E53" s="2"/>
    </row>
    <row r="54" spans="2:8" ht="12.75" customHeight="1">
      <c r="B54" s="129" t="s">
        <v>608</v>
      </c>
      <c r="C54" s="2"/>
      <c r="E54" s="2"/>
    </row>
    <row r="55" spans="2:8" ht="12.75" customHeight="1">
      <c r="B55" s="3" t="s">
        <v>240</v>
      </c>
      <c r="C55" s="83">
        <v>1000</v>
      </c>
      <c r="D55" t="s">
        <v>1</v>
      </c>
      <c r="E55" s="32" t="s">
        <v>245</v>
      </c>
      <c r="F55" s="9"/>
      <c r="G55" s="9"/>
    </row>
    <row r="56" spans="2:8" ht="12.75" customHeight="1">
      <c r="B56" s="3" t="s">
        <v>206</v>
      </c>
      <c r="C56" s="87">
        <v>85</v>
      </c>
      <c r="D56" s="90" t="s">
        <v>2</v>
      </c>
      <c r="E56" s="32" t="s">
        <v>231</v>
      </c>
    </row>
    <row r="57" spans="2:8" ht="12.75" customHeight="1">
      <c r="B57" s="3" t="s">
        <v>215</v>
      </c>
      <c r="C57" s="4">
        <f>C55*(C56/100)</f>
        <v>850</v>
      </c>
      <c r="D57" s="90" t="s">
        <v>1</v>
      </c>
      <c r="E57" s="32" t="s">
        <v>232</v>
      </c>
    </row>
    <row r="58" spans="2:8" ht="12.75" customHeight="1">
      <c r="B58" s="3" t="s">
        <v>237</v>
      </c>
      <c r="C58" s="11">
        <v>99</v>
      </c>
      <c r="D58" s="3" t="s">
        <v>2</v>
      </c>
      <c r="E58" s="32" t="s">
        <v>241</v>
      </c>
      <c r="F58" s="3"/>
    </row>
    <row r="59" spans="2:8" ht="12.75" customHeight="1">
      <c r="B59" s="3" t="s">
        <v>210</v>
      </c>
      <c r="C59" s="84">
        <f>C57/(C58/100)</f>
        <v>858.58585858585855</v>
      </c>
      <c r="D59" t="s">
        <v>1</v>
      </c>
      <c r="E59" s="32" t="s">
        <v>238</v>
      </c>
    </row>
    <row r="60" spans="2:8" ht="12.75" customHeight="1">
      <c r="C60" s="2"/>
      <c r="F60" s="2"/>
    </row>
    <row r="61" spans="2:8" ht="12.75" customHeight="1">
      <c r="C61" s="1" t="s">
        <v>5</v>
      </c>
      <c r="D61" s="1"/>
      <c r="E61" s="1" t="s">
        <v>6</v>
      </c>
      <c r="F61" s="1"/>
      <c r="G61" s="1" t="s">
        <v>7</v>
      </c>
    </row>
    <row r="62" spans="2:8" ht="12.75" customHeight="1">
      <c r="B62" s="1" t="s">
        <v>4</v>
      </c>
      <c r="C62" s="85">
        <v>0</v>
      </c>
      <c r="D62" t="s">
        <v>1</v>
      </c>
      <c r="E62" s="85">
        <f>C55</f>
        <v>1000</v>
      </c>
      <c r="F62" t="s">
        <v>1</v>
      </c>
      <c r="G62" s="86">
        <f>-C59</f>
        <v>-858.58585858585855</v>
      </c>
      <c r="H62" t="s">
        <v>1</v>
      </c>
    </row>
    <row r="63" spans="2:8" ht="12.75" customHeight="1">
      <c r="B63" s="1"/>
      <c r="C63" s="2"/>
      <c r="E63" s="2"/>
      <c r="G63" s="25"/>
    </row>
    <row r="64" spans="2:8" ht="12.75" customHeight="1">
      <c r="C64" s="2"/>
    </row>
    <row r="65" spans="1:17" ht="15">
      <c r="A65" s="111" t="s">
        <v>220</v>
      </c>
      <c r="B65" s="57"/>
      <c r="C65" s="57"/>
      <c r="D65" s="57"/>
      <c r="E65" s="57"/>
      <c r="F65" s="57"/>
      <c r="G65" s="57"/>
      <c r="H65" s="57"/>
      <c r="I65" s="57"/>
      <c r="J65" s="57"/>
      <c r="K65" s="57"/>
      <c r="L65" s="57"/>
      <c r="M65" s="57"/>
      <c r="N65" s="57"/>
      <c r="O65" s="57"/>
    </row>
    <row r="66" spans="1:17">
      <c r="A66" s="1"/>
    </row>
    <row r="67" spans="1:17">
      <c r="B67" s="1" t="s">
        <v>260</v>
      </c>
    </row>
    <row r="68" spans="1:17" ht="27" customHeight="1">
      <c r="B68" s="78" t="s">
        <v>344</v>
      </c>
      <c r="C68" s="100" t="s">
        <v>218</v>
      </c>
    </row>
    <row r="69" spans="1:17">
      <c r="B69" s="62" t="s">
        <v>219</v>
      </c>
      <c r="C69" s="98">
        <v>0.9</v>
      </c>
      <c r="E69" s="26"/>
    </row>
    <row r="70" spans="1:17">
      <c r="B70" s="62" t="s">
        <v>233</v>
      </c>
      <c r="C70" s="98">
        <v>0.95</v>
      </c>
      <c r="E70" s="26"/>
    </row>
    <row r="71" spans="1:17">
      <c r="B71" s="62" t="s">
        <v>64</v>
      </c>
      <c r="C71" s="98">
        <v>0.92</v>
      </c>
      <c r="E71" s="26"/>
    </row>
    <row r="72" spans="1:17" ht="12.75" customHeight="1">
      <c r="B72" s="103" t="s">
        <v>65</v>
      </c>
      <c r="C72" s="98">
        <v>0.82</v>
      </c>
      <c r="E72" s="91"/>
      <c r="H72" s="101"/>
      <c r="I72" s="101"/>
      <c r="J72" s="101"/>
    </row>
    <row r="73" spans="1:17" ht="12.75" customHeight="1">
      <c r="B73" s="103" t="s">
        <v>66</v>
      </c>
      <c r="C73" s="98">
        <v>0.82</v>
      </c>
      <c r="H73" s="102"/>
      <c r="I73" s="102"/>
      <c r="J73" s="102"/>
    </row>
    <row r="74" spans="1:17">
      <c r="B74" s="103" t="s">
        <v>67</v>
      </c>
      <c r="C74" s="98">
        <v>0.84</v>
      </c>
    </row>
    <row r="75" spans="1:17" ht="12.75" customHeight="1">
      <c r="B75" s="62" t="s">
        <v>227</v>
      </c>
      <c r="C75" s="98">
        <v>0.97</v>
      </c>
    </row>
    <row r="76" spans="1:17">
      <c r="B76" s="103" t="s">
        <v>62</v>
      </c>
      <c r="C76" s="98">
        <v>0.9</v>
      </c>
      <c r="H76" s="9"/>
      <c r="I76" s="9"/>
      <c r="J76" s="9"/>
      <c r="K76" s="9"/>
    </row>
    <row r="77" spans="1:17">
      <c r="B77" s="107" t="s">
        <v>226</v>
      </c>
      <c r="C77" s="99">
        <v>0.99</v>
      </c>
      <c r="D77" s="101"/>
      <c r="E77" s="101"/>
      <c r="F77" s="101"/>
      <c r="G77" s="101"/>
      <c r="L77" s="9"/>
      <c r="M77" s="9"/>
      <c r="N77" s="92"/>
      <c r="O77" s="9"/>
      <c r="P77" s="92"/>
      <c r="Q77" s="9"/>
    </row>
    <row r="78" spans="1:17">
      <c r="B78" s="270" t="s">
        <v>229</v>
      </c>
      <c r="C78" s="270"/>
      <c r="D78" s="270"/>
      <c r="E78" s="270"/>
      <c r="F78" s="270"/>
      <c r="G78" s="270"/>
      <c r="H78" s="270"/>
      <c r="I78" s="270"/>
      <c r="J78" s="270"/>
      <c r="K78" s="270"/>
      <c r="L78" s="270"/>
      <c r="M78" s="9"/>
      <c r="N78" s="10"/>
      <c r="O78" s="9"/>
      <c r="P78" s="9"/>
      <c r="Q78" s="9"/>
    </row>
    <row r="79" spans="1:17">
      <c r="B79" s="51" t="s">
        <v>204</v>
      </c>
      <c r="C79" s="101"/>
      <c r="D79" s="101"/>
      <c r="E79" s="101"/>
      <c r="F79" s="101"/>
      <c r="G79" s="101"/>
      <c r="H79" s="9"/>
      <c r="I79" s="9"/>
      <c r="J79" s="32" t="s">
        <v>236</v>
      </c>
      <c r="K79" s="9"/>
    </row>
    <row r="80" spans="1:17">
      <c r="H80" s="9"/>
    </row>
    <row r="81" spans="2:7">
      <c r="B81" s="1" t="s">
        <v>228</v>
      </c>
    </row>
    <row r="82" spans="2:7" ht="18" customHeight="1">
      <c r="B82" s="78" t="s">
        <v>221</v>
      </c>
      <c r="C82" s="100" t="s">
        <v>69</v>
      </c>
      <c r="D82" s="100" t="s">
        <v>61</v>
      </c>
      <c r="E82" s="32" t="s">
        <v>242</v>
      </c>
    </row>
    <row r="83" spans="2:7" ht="13.5">
      <c r="B83" s="62" t="s">
        <v>219</v>
      </c>
      <c r="C83" s="98" t="s">
        <v>222</v>
      </c>
      <c r="D83" s="105">
        <v>12</v>
      </c>
      <c r="E83" s="32" t="s">
        <v>243</v>
      </c>
    </row>
    <row r="84" spans="2:7">
      <c r="B84" s="62" t="s">
        <v>64</v>
      </c>
      <c r="C84" s="98" t="s">
        <v>68</v>
      </c>
      <c r="D84" s="105">
        <v>11.766666666666666</v>
      </c>
      <c r="E84" s="32"/>
    </row>
    <row r="85" spans="2:7">
      <c r="B85" s="103" t="s">
        <v>65</v>
      </c>
      <c r="C85" s="98" t="s">
        <v>63</v>
      </c>
      <c r="D85" s="105">
        <v>3.8888888888888888</v>
      </c>
      <c r="E85" s="32" t="s">
        <v>223</v>
      </c>
    </row>
    <row r="86" spans="2:7">
      <c r="B86" s="103" t="s">
        <v>66</v>
      </c>
      <c r="C86" s="98" t="s">
        <v>63</v>
      </c>
      <c r="D86" s="105">
        <v>2.7777777777777777</v>
      </c>
      <c r="E86" s="32" t="s">
        <v>224</v>
      </c>
    </row>
    <row r="87" spans="2:7">
      <c r="B87" s="103" t="s">
        <v>67</v>
      </c>
      <c r="C87" s="98" t="s">
        <v>63</v>
      </c>
      <c r="D87" s="105">
        <v>4.7222222222222223</v>
      </c>
      <c r="E87" s="32" t="s">
        <v>225</v>
      </c>
    </row>
    <row r="88" spans="2:7">
      <c r="B88" s="104" t="s">
        <v>62</v>
      </c>
      <c r="C88" s="99" t="s">
        <v>68</v>
      </c>
      <c r="D88" s="106">
        <v>10.811111111111112</v>
      </c>
    </row>
    <row r="89" spans="2:7">
      <c r="B89" s="3" t="s">
        <v>230</v>
      </c>
    </row>
    <row r="90" spans="2:7">
      <c r="B90" s="23" t="s">
        <v>205</v>
      </c>
    </row>
    <row r="94" spans="2:7">
      <c r="G94" s="3"/>
    </row>
    <row r="104" spans="8:8">
      <c r="H104" s="3"/>
    </row>
    <row r="105" spans="8:8">
      <c r="H105" s="3"/>
    </row>
  </sheetData>
  <mergeCells count="1">
    <mergeCell ref="B78:L78"/>
  </mergeCells>
  <hyperlinks>
    <hyperlink ref="J1" location="Sisällysluettelo!A1" display="Palaa sisällysluetteloon" xr:uid="{C368B6E6-8C76-4353-9B5F-56E0FB4F0790}"/>
    <hyperlink ref="B90" r:id="rId1" xr:uid="{427C0E25-2248-4ED3-A078-F82D99C3FCD2}"/>
    <hyperlink ref="B79" r:id="rId2" xr:uid="{59A0710C-761B-4269-B33A-D35EC67A5ED4}"/>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C64CF-D1B3-4F57-AE2A-FB9D9E1657E3}">
  <dimension ref="A1:W112"/>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0" customWidth="1"/>
    <col min="3" max="3" width="12.5703125" customWidth="1"/>
    <col min="4" max="4" width="9.28515625" customWidth="1"/>
    <col min="5" max="5" width="12.5703125" customWidth="1"/>
    <col min="6" max="6" width="9.28515625" customWidth="1"/>
    <col min="7" max="7" width="12.5703125" customWidth="1"/>
    <col min="8" max="8" width="10" customWidth="1"/>
    <col min="9" max="32" width="9.28515625" customWidth="1"/>
  </cols>
  <sheetData>
    <row r="1" spans="1:21" ht="15">
      <c r="A1" s="111" t="s">
        <v>193</v>
      </c>
      <c r="B1" s="56"/>
      <c r="C1" s="56"/>
      <c r="D1" s="56"/>
      <c r="E1" s="56"/>
      <c r="F1" s="56"/>
      <c r="G1" s="56"/>
      <c r="H1" s="56"/>
      <c r="I1" s="57"/>
      <c r="J1" s="108" t="s">
        <v>0</v>
      </c>
      <c r="K1" s="57"/>
      <c r="L1" s="57"/>
      <c r="M1" s="57"/>
      <c r="N1" s="57"/>
      <c r="O1" s="57"/>
    </row>
    <row r="2" spans="1:21" s="1" customFormat="1" ht="12.75" customHeight="1">
      <c r="J2" s="23"/>
      <c r="M2" s="9"/>
      <c r="N2" s="9"/>
      <c r="O2" s="9"/>
      <c r="P2" s="9"/>
      <c r="T2"/>
      <c r="U2"/>
    </row>
    <row r="3" spans="1:21" s="1" customFormat="1" ht="12.75" customHeight="1">
      <c r="B3" s="5" t="s">
        <v>201</v>
      </c>
      <c r="M3" s="9"/>
      <c r="N3" s="9"/>
      <c r="O3" s="9"/>
      <c r="P3" s="9"/>
      <c r="T3"/>
      <c r="U3"/>
    </row>
    <row r="4" spans="1:21" ht="12.75" customHeight="1">
      <c r="C4" s="2"/>
    </row>
    <row r="5" spans="1:21" ht="12.75" customHeight="1">
      <c r="B5" s="1"/>
      <c r="C5" s="2"/>
    </row>
    <row r="6" spans="1:21" ht="12.75" customHeight="1">
      <c r="B6" s="1"/>
      <c r="C6" s="2"/>
      <c r="I6" s="10"/>
    </row>
    <row r="7" spans="1:21" ht="12.75" customHeight="1">
      <c r="B7" s="1"/>
      <c r="C7" s="2"/>
    </row>
    <row r="8" spans="1:21" ht="12.75" customHeight="1">
      <c r="B8" s="1"/>
      <c r="C8" s="2"/>
      <c r="Q8" s="9"/>
    </row>
    <row r="9" spans="1:21" ht="12.75" customHeight="1">
      <c r="B9" s="1"/>
      <c r="C9" s="2"/>
    </row>
    <row r="10" spans="1:21" ht="12.75" customHeight="1">
      <c r="B10" s="1"/>
      <c r="C10" s="2"/>
      <c r="Q10" s="255"/>
    </row>
    <row r="11" spans="1:21" ht="12.75" customHeight="1">
      <c r="B11" s="1"/>
      <c r="C11" s="2"/>
    </row>
    <row r="12" spans="1:21" ht="12.75" customHeight="1">
      <c r="B12" s="1"/>
      <c r="C12" s="2"/>
      <c r="Q12" s="253"/>
      <c r="R12" s="252"/>
    </row>
    <row r="13" spans="1:21" ht="12.75" customHeight="1">
      <c r="B13" s="1"/>
      <c r="C13" s="2"/>
      <c r="R13" s="252"/>
    </row>
    <row r="14" spans="1:21" ht="12.75" customHeight="1">
      <c r="B14" s="1"/>
      <c r="C14" s="2"/>
      <c r="R14" s="252"/>
    </row>
    <row r="15" spans="1:21" ht="12.75" customHeight="1">
      <c r="B15" s="1"/>
      <c r="C15" s="2"/>
      <c r="I15" s="10"/>
      <c r="K15" s="253"/>
      <c r="R15" s="252"/>
    </row>
    <row r="16" spans="1:21" ht="12.75" customHeight="1">
      <c r="B16" s="1"/>
      <c r="C16" s="2"/>
      <c r="H16" s="3"/>
      <c r="I16" s="88"/>
    </row>
    <row r="17" spans="2:17" ht="12.75" customHeight="1">
      <c r="B17" s="1"/>
      <c r="C17" s="2"/>
    </row>
    <row r="18" spans="2:17" ht="12.75" customHeight="1">
      <c r="B18" s="1"/>
      <c r="C18" s="2"/>
      <c r="Q18" s="3"/>
    </row>
    <row r="19" spans="2:17" ht="12.75" customHeight="1">
      <c r="B19" s="1"/>
      <c r="C19" s="2"/>
      <c r="Q19" s="3"/>
    </row>
    <row r="20" spans="2:17" ht="12.75" customHeight="1">
      <c r="B20" s="1"/>
      <c r="C20" s="2"/>
      <c r="Q20" s="3"/>
    </row>
    <row r="21" spans="2:17" ht="12.75" customHeight="1">
      <c r="B21" s="1"/>
      <c r="C21" s="2"/>
      <c r="Q21" s="3"/>
    </row>
    <row r="22" spans="2:17" ht="12.75" customHeight="1">
      <c r="B22" s="1"/>
      <c r="C22" s="2"/>
      <c r="K22" s="254"/>
      <c r="L22" s="254"/>
    </row>
    <row r="23" spans="2:17" ht="12.75" customHeight="1">
      <c r="B23" s="1"/>
      <c r="C23" s="2"/>
      <c r="K23" s="254"/>
      <c r="L23" s="254"/>
    </row>
    <row r="24" spans="2:17" ht="12.75" customHeight="1">
      <c r="B24" s="1"/>
      <c r="C24" s="2"/>
    </row>
    <row r="25" spans="2:17" ht="12.75" customHeight="1">
      <c r="B25" s="1"/>
      <c r="C25" s="2"/>
    </row>
    <row r="26" spans="2:17" ht="12.75" customHeight="1">
      <c r="B26" s="1"/>
      <c r="C26" s="2"/>
    </row>
    <row r="27" spans="2:17" ht="12.75" customHeight="1">
      <c r="B27" s="1"/>
      <c r="C27" s="2"/>
    </row>
    <row r="28" spans="2:17" ht="12.75" customHeight="1">
      <c r="B28" s="1"/>
      <c r="C28" s="2"/>
    </row>
    <row r="29" spans="2:17" ht="12.75" customHeight="1">
      <c r="B29" s="1"/>
      <c r="C29" s="2"/>
    </row>
    <row r="30" spans="2:17" ht="12.75" customHeight="1">
      <c r="B30" s="1"/>
      <c r="C30" s="2"/>
    </row>
    <row r="31" spans="2:17" ht="12.75" customHeight="1">
      <c r="B31" s="1"/>
      <c r="C31" s="2"/>
    </row>
    <row r="32" spans="2:17" ht="12.75" customHeight="1">
      <c r="B32" s="1"/>
      <c r="C32" s="2"/>
      <c r="M32" s="9"/>
    </row>
    <row r="33" spans="1:13" ht="12.75" customHeight="1">
      <c r="B33" s="1"/>
      <c r="C33" s="2"/>
      <c r="M33" s="9"/>
    </row>
    <row r="34" spans="1:13" ht="12.75" customHeight="1">
      <c r="B34" s="1"/>
      <c r="C34" s="2"/>
      <c r="M34" s="9"/>
    </row>
    <row r="35" spans="1:13" ht="12.75" customHeight="1">
      <c r="B35" s="1"/>
      <c r="C35" s="2"/>
      <c r="M35" s="9"/>
    </row>
    <row r="36" spans="1:13" ht="12.75" customHeight="1">
      <c r="B36" s="1"/>
      <c r="C36" s="2"/>
      <c r="M36" s="9"/>
    </row>
    <row r="37" spans="1:13" ht="12.75" customHeight="1">
      <c r="B37" s="1"/>
      <c r="C37" s="2"/>
      <c r="M37" s="9"/>
    </row>
    <row r="38" spans="1:13" ht="12.75" customHeight="1">
      <c r="B38" s="1"/>
      <c r="C38" s="2"/>
      <c r="M38" s="9"/>
    </row>
    <row r="39" spans="1:13" ht="12.75" customHeight="1">
      <c r="A39" s="9"/>
      <c r="B39" s="1" t="s">
        <v>180</v>
      </c>
      <c r="C39" s="48"/>
    </row>
    <row r="40" spans="1:13" ht="12.75" customHeight="1">
      <c r="B40" s="28" t="s">
        <v>179</v>
      </c>
      <c r="C40" s="66"/>
    </row>
    <row r="41" spans="1:13" ht="12.75" customHeight="1">
      <c r="B41" s="53" t="s">
        <v>181</v>
      </c>
      <c r="C41" s="48"/>
    </row>
    <row r="42" spans="1:13" ht="12.75" customHeight="1">
      <c r="B42" s="30" t="s">
        <v>182</v>
      </c>
      <c r="C42" s="49"/>
      <c r="D42" s="52"/>
      <c r="E42" s="52"/>
      <c r="F42" s="52"/>
    </row>
    <row r="43" spans="1:13" ht="12.75" customHeight="1">
      <c r="B43" s="52"/>
      <c r="C43" s="65"/>
      <c r="D43" s="52"/>
      <c r="E43" s="52"/>
      <c r="F43" s="52"/>
    </row>
    <row r="44" spans="1:13" ht="12.75" customHeight="1">
      <c r="B44" s="1" t="s">
        <v>250</v>
      </c>
    </row>
    <row r="45" spans="1:13" ht="12.75" customHeight="1">
      <c r="B45" s="6" t="s">
        <v>258</v>
      </c>
      <c r="E45" s="95"/>
      <c r="F45" s="3"/>
    </row>
    <row r="46" spans="1:13" ht="12.75" customHeight="1">
      <c r="B46" s="3" t="s">
        <v>246</v>
      </c>
      <c r="C46" s="83">
        <v>1000</v>
      </c>
      <c r="D46" t="s">
        <v>1</v>
      </c>
      <c r="E46" s="110" t="s">
        <v>245</v>
      </c>
      <c r="F46" s="3"/>
    </row>
    <row r="47" spans="1:13" ht="12.75" customHeight="1">
      <c r="B47" s="3" t="s">
        <v>211</v>
      </c>
      <c r="C47" s="11">
        <v>90</v>
      </c>
      <c r="D47" s="3" t="s">
        <v>2</v>
      </c>
      <c r="E47" s="32" t="s">
        <v>247</v>
      </c>
    </row>
    <row r="48" spans="1:13" ht="12.75" customHeight="1">
      <c r="B48" s="3" t="s">
        <v>215</v>
      </c>
      <c r="C48" s="24">
        <f>C46*(C47/100)</f>
        <v>900</v>
      </c>
      <c r="D48" s="3" t="s">
        <v>1</v>
      </c>
      <c r="E48" s="32" t="s">
        <v>256</v>
      </c>
    </row>
    <row r="49" spans="2:23" ht="12.75" customHeight="1">
      <c r="B49" s="6" t="s">
        <v>208</v>
      </c>
      <c r="D49" s="3"/>
      <c r="E49" s="95"/>
    </row>
    <row r="50" spans="2:23" ht="12.75" customHeight="1">
      <c r="B50" s="3" t="s">
        <v>590</v>
      </c>
      <c r="C50" s="93">
        <v>2.6</v>
      </c>
      <c r="D50" s="3"/>
      <c r="E50" s="32" t="s">
        <v>595</v>
      </c>
    </row>
    <row r="51" spans="2:23" ht="12.75" customHeight="1">
      <c r="B51" s="3" t="s">
        <v>209</v>
      </c>
      <c r="C51" s="25">
        <f>C48</f>
        <v>900</v>
      </c>
      <c r="D51" s="3" t="s">
        <v>1</v>
      </c>
      <c r="E51" s="32" t="s">
        <v>256</v>
      </c>
    </row>
    <row r="52" spans="2:23" ht="12.75" customHeight="1">
      <c r="B52" s="3" t="s">
        <v>210</v>
      </c>
      <c r="C52" s="84">
        <f>C51/C50</f>
        <v>346.15384615384613</v>
      </c>
      <c r="D52" t="s">
        <v>1</v>
      </c>
      <c r="E52" s="32" t="s">
        <v>244</v>
      </c>
    </row>
    <row r="53" spans="2:23" ht="12.75" customHeight="1">
      <c r="B53" s="3"/>
      <c r="C53" s="2"/>
    </row>
    <row r="54" spans="2:23" ht="12.75" customHeight="1">
      <c r="C54" s="1" t="s">
        <v>5</v>
      </c>
      <c r="D54" s="1"/>
      <c r="E54" s="1" t="s">
        <v>6</v>
      </c>
      <c r="F54" s="1"/>
      <c r="G54" s="1" t="s">
        <v>7</v>
      </c>
    </row>
    <row r="55" spans="2:23" ht="12.75" customHeight="1">
      <c r="B55" s="1" t="s">
        <v>4</v>
      </c>
      <c r="C55" s="86">
        <v>0</v>
      </c>
      <c r="D55" t="s">
        <v>1</v>
      </c>
      <c r="E55" s="86">
        <f>C46</f>
        <v>1000</v>
      </c>
      <c r="F55" t="s">
        <v>1</v>
      </c>
      <c r="G55" s="86">
        <f>-C52</f>
        <v>-346.15384615384613</v>
      </c>
      <c r="Q55" s="3"/>
    </row>
    <row r="56" spans="2:23" ht="12.75" customHeight="1">
      <c r="C56" s="22" t="s">
        <v>249</v>
      </c>
      <c r="D56" s="3" t="s">
        <v>259</v>
      </c>
    </row>
    <row r="57" spans="2:23" ht="12.75" customHeight="1">
      <c r="H57" s="9"/>
      <c r="R57" s="256"/>
    </row>
    <row r="58" spans="2:23" ht="12.75" customHeight="1">
      <c r="B58" s="1" t="s">
        <v>251</v>
      </c>
      <c r="R58" s="45"/>
      <c r="W58" s="9"/>
    </row>
    <row r="59" spans="2:23" ht="12.75" customHeight="1">
      <c r="B59" s="6" t="s">
        <v>208</v>
      </c>
      <c r="D59" s="3"/>
      <c r="E59" s="32"/>
      <c r="W59" s="3"/>
    </row>
    <row r="60" spans="2:23" ht="12.75" customHeight="1">
      <c r="B60" s="3" t="s">
        <v>209</v>
      </c>
      <c r="C60" s="83">
        <v>970</v>
      </c>
      <c r="D60" t="s">
        <v>1</v>
      </c>
      <c r="E60" s="110" t="s">
        <v>255</v>
      </c>
    </row>
    <row r="61" spans="2:23" ht="12.75" customHeight="1">
      <c r="B61" s="3" t="s">
        <v>590</v>
      </c>
      <c r="C61" s="93">
        <v>2.5</v>
      </c>
      <c r="D61" s="3"/>
      <c r="E61" s="32" t="s">
        <v>594</v>
      </c>
    </row>
    <row r="62" spans="2:23" ht="12.75" customHeight="1">
      <c r="B62" s="3" t="s">
        <v>210</v>
      </c>
      <c r="C62" s="84">
        <f>C60/C61</f>
        <v>388</v>
      </c>
      <c r="D62" t="s">
        <v>1</v>
      </c>
      <c r="E62" s="32" t="s">
        <v>244</v>
      </c>
    </row>
    <row r="63" spans="2:23" ht="12.75" customHeight="1">
      <c r="B63" s="6" t="s">
        <v>258</v>
      </c>
      <c r="E63" s="95" t="s">
        <v>248</v>
      </c>
      <c r="F63" s="3"/>
    </row>
    <row r="64" spans="2:23" ht="12.75" customHeight="1">
      <c r="B64" s="3" t="s">
        <v>253</v>
      </c>
      <c r="C64" s="25">
        <f>C60</f>
        <v>970</v>
      </c>
      <c r="D64" s="3" t="s">
        <v>1</v>
      </c>
      <c r="E64" s="97" t="s">
        <v>257</v>
      </c>
    </row>
    <row r="65" spans="1:17" ht="12.75" customHeight="1">
      <c r="B65" s="3" t="s">
        <v>211</v>
      </c>
      <c r="C65" s="11">
        <v>97</v>
      </c>
      <c r="D65" s="3" t="s">
        <v>2</v>
      </c>
      <c r="E65" s="32" t="s">
        <v>252</v>
      </c>
    </row>
    <row r="66" spans="1:17" ht="12.75" customHeight="1">
      <c r="B66" s="3" t="s">
        <v>246</v>
      </c>
      <c r="C66" s="84">
        <f>C64/(C65/100)</f>
        <v>1000</v>
      </c>
      <c r="D66" t="s">
        <v>1</v>
      </c>
      <c r="E66" s="32" t="s">
        <v>254</v>
      </c>
      <c r="F66" s="3"/>
    </row>
    <row r="67" spans="1:17" ht="12.75" customHeight="1">
      <c r="B67" s="3"/>
      <c r="C67" s="2"/>
    </row>
    <row r="68" spans="1:17" ht="12.75" customHeight="1">
      <c r="C68" s="1" t="s">
        <v>5</v>
      </c>
      <c r="D68" s="1"/>
      <c r="E68" s="1" t="s">
        <v>6</v>
      </c>
      <c r="F68" s="1"/>
      <c r="G68" s="1" t="s">
        <v>7</v>
      </c>
    </row>
    <row r="69" spans="1:17" ht="12.75" customHeight="1">
      <c r="B69" s="1" t="s">
        <v>4</v>
      </c>
      <c r="C69" s="86">
        <f>C66</f>
        <v>1000</v>
      </c>
      <c r="D69" t="s">
        <v>1</v>
      </c>
      <c r="E69" s="86">
        <v>0</v>
      </c>
      <c r="F69" t="s">
        <v>1</v>
      </c>
      <c r="G69" s="86">
        <f>-C62</f>
        <v>-388</v>
      </c>
      <c r="Q69" s="3"/>
    </row>
    <row r="70" spans="1:17" ht="12.75" customHeight="1">
      <c r="C70" s="22" t="s">
        <v>249</v>
      </c>
      <c r="D70" s="3" t="str">
        <f>D56</f>
        <v>Jos olemassa oleva lämmitysmuoto on kaukolämpö, raportoitava säästö tulee 'Lämpö' -soluun ja 'Polttoaineet'-solu on vastaavasti '0'.</v>
      </c>
      <c r="K70" s="32"/>
    </row>
    <row r="71" spans="1:17" ht="12.75" customHeight="1">
      <c r="B71" s="22"/>
      <c r="C71" s="3"/>
      <c r="K71" s="32"/>
    </row>
    <row r="72" spans="1:17" ht="15">
      <c r="A72" s="111" t="s">
        <v>220</v>
      </c>
      <c r="B72" s="57"/>
      <c r="C72" s="57"/>
      <c r="D72" s="57"/>
      <c r="E72" s="57"/>
      <c r="F72" s="57"/>
      <c r="G72" s="57"/>
      <c r="H72" s="57"/>
      <c r="I72" s="57"/>
      <c r="J72" s="57"/>
      <c r="K72" s="57"/>
      <c r="L72" s="57"/>
      <c r="M72" s="57"/>
      <c r="N72" s="57"/>
      <c r="O72" s="57"/>
    </row>
    <row r="73" spans="1:17">
      <c r="A73" s="1"/>
    </row>
    <row r="74" spans="1:17">
      <c r="B74" s="1" t="s">
        <v>337</v>
      </c>
    </row>
    <row r="75" spans="1:17" ht="23.25" customHeight="1">
      <c r="B75" s="78" t="s">
        <v>344</v>
      </c>
      <c r="C75" s="100" t="s">
        <v>218</v>
      </c>
    </row>
    <row r="76" spans="1:17">
      <c r="B76" s="62" t="s">
        <v>219</v>
      </c>
      <c r="C76" s="112">
        <v>0.9</v>
      </c>
      <c r="E76" s="26"/>
    </row>
    <row r="77" spans="1:17" ht="15.75" customHeight="1">
      <c r="B77" s="62" t="s">
        <v>233</v>
      </c>
      <c r="C77" s="112">
        <v>0.95</v>
      </c>
      <c r="E77" s="26"/>
    </row>
    <row r="78" spans="1:17">
      <c r="B78" s="62" t="s">
        <v>64</v>
      </c>
      <c r="C78" s="112">
        <v>0.92</v>
      </c>
      <c r="E78" s="26"/>
    </row>
    <row r="79" spans="1:17">
      <c r="B79" s="62" t="s">
        <v>65</v>
      </c>
      <c r="C79" s="112">
        <v>0.82</v>
      </c>
      <c r="E79" s="91"/>
      <c r="H79" s="101"/>
      <c r="I79" s="101"/>
      <c r="J79" s="101"/>
    </row>
    <row r="80" spans="1:17">
      <c r="B80" s="62" t="s">
        <v>66</v>
      </c>
      <c r="C80" s="112">
        <v>0.82</v>
      </c>
      <c r="H80" s="102"/>
      <c r="I80" s="102"/>
      <c r="J80" s="102"/>
    </row>
    <row r="81" spans="2:12">
      <c r="B81" s="62" t="s">
        <v>67</v>
      </c>
      <c r="C81" s="112">
        <v>0.84</v>
      </c>
    </row>
    <row r="82" spans="2:12">
      <c r="B82" s="62" t="s">
        <v>227</v>
      </c>
      <c r="C82" s="112">
        <v>0.97</v>
      </c>
    </row>
    <row r="83" spans="2:12">
      <c r="B83" s="62" t="s">
        <v>62</v>
      </c>
      <c r="C83" s="112">
        <v>0.9</v>
      </c>
      <c r="H83" s="9"/>
      <c r="I83" s="9"/>
      <c r="J83" s="9"/>
      <c r="K83" s="9"/>
    </row>
    <row r="84" spans="2:12">
      <c r="B84" s="107" t="s">
        <v>226</v>
      </c>
      <c r="C84" s="113">
        <v>0.99</v>
      </c>
      <c r="D84" s="101"/>
      <c r="E84" s="101"/>
      <c r="F84" s="101"/>
      <c r="G84" s="101"/>
      <c r="L84" s="9"/>
    </row>
    <row r="85" spans="2:12">
      <c r="B85" s="270" t="s">
        <v>229</v>
      </c>
      <c r="C85" s="270"/>
      <c r="D85" s="270"/>
      <c r="E85" s="270"/>
      <c r="F85" s="270"/>
      <c r="G85" s="270"/>
      <c r="H85" s="270"/>
      <c r="I85" s="270"/>
      <c r="J85" s="270"/>
      <c r="K85" s="270"/>
      <c r="L85" s="270"/>
    </row>
    <row r="86" spans="2:12">
      <c r="B86" s="51" t="s">
        <v>204</v>
      </c>
      <c r="C86" s="101"/>
      <c r="D86" s="101"/>
      <c r="E86" s="101"/>
      <c r="F86" s="101"/>
      <c r="G86" s="101"/>
      <c r="H86" s="9"/>
      <c r="I86" s="9"/>
      <c r="J86" s="32" t="s">
        <v>236</v>
      </c>
      <c r="K86" s="9"/>
    </row>
    <row r="87" spans="2:12">
      <c r="H87" s="9"/>
    </row>
    <row r="88" spans="2:12">
      <c r="B88" s="1" t="s">
        <v>228</v>
      </c>
    </row>
    <row r="89" spans="2:12" ht="16.5" customHeight="1">
      <c r="B89" s="78" t="s">
        <v>221</v>
      </c>
      <c r="C89" s="100" t="s">
        <v>69</v>
      </c>
      <c r="D89" s="100" t="s">
        <v>61</v>
      </c>
      <c r="E89" s="32" t="s">
        <v>242</v>
      </c>
    </row>
    <row r="90" spans="2:12" ht="13.5">
      <c r="B90" s="62" t="s">
        <v>219</v>
      </c>
      <c r="C90" s="112" t="s">
        <v>222</v>
      </c>
      <c r="D90" s="114">
        <v>12</v>
      </c>
      <c r="E90" s="32" t="s">
        <v>243</v>
      </c>
    </row>
    <row r="91" spans="2:12">
      <c r="B91" s="62" t="s">
        <v>64</v>
      </c>
      <c r="C91" s="112" t="s">
        <v>68</v>
      </c>
      <c r="D91" s="114">
        <v>11.766666666666666</v>
      </c>
      <c r="E91" s="32"/>
    </row>
    <row r="92" spans="2:12">
      <c r="B92" s="62" t="s">
        <v>65</v>
      </c>
      <c r="C92" s="112" t="s">
        <v>63</v>
      </c>
      <c r="D92" s="114">
        <v>3.8888888888888888</v>
      </c>
      <c r="E92" s="32" t="s">
        <v>223</v>
      </c>
    </row>
    <row r="93" spans="2:12">
      <c r="B93" s="62" t="s">
        <v>66</v>
      </c>
      <c r="C93" s="112" t="s">
        <v>63</v>
      </c>
      <c r="D93" s="114">
        <v>2.7777777777777777</v>
      </c>
      <c r="E93" s="32" t="s">
        <v>224</v>
      </c>
    </row>
    <row r="94" spans="2:12">
      <c r="B94" s="62" t="s">
        <v>67</v>
      </c>
      <c r="C94" s="112" t="s">
        <v>63</v>
      </c>
      <c r="D94" s="114">
        <v>4.7222222222222223</v>
      </c>
      <c r="E94" s="32" t="s">
        <v>225</v>
      </c>
    </row>
    <row r="95" spans="2:12">
      <c r="B95" s="107" t="s">
        <v>62</v>
      </c>
      <c r="C95" s="113" t="s">
        <v>68</v>
      </c>
      <c r="D95" s="115">
        <v>10.811111111111112</v>
      </c>
    </row>
    <row r="96" spans="2:12">
      <c r="B96" s="3" t="s">
        <v>230</v>
      </c>
    </row>
    <row r="97" spans="2:22">
      <c r="B97" s="23" t="s">
        <v>205</v>
      </c>
    </row>
    <row r="99" spans="2:22" s="14" customFormat="1" ht="26.25" customHeight="1">
      <c r="B99" s="276" t="s">
        <v>593</v>
      </c>
      <c r="C99" s="276"/>
      <c r="D99" s="276"/>
      <c r="E99" s="276"/>
      <c r="F99" s="276"/>
    </row>
    <row r="100" spans="2:22" s="14" customFormat="1" ht="12.75" customHeight="1">
      <c r="B100" s="62"/>
      <c r="C100" s="273" t="s">
        <v>582</v>
      </c>
      <c r="D100" s="274"/>
      <c r="E100"/>
    </row>
    <row r="101" spans="2:22" s="14" customFormat="1" ht="12.75" customHeight="1">
      <c r="B101" s="62"/>
      <c r="C101" s="277" t="s">
        <v>583</v>
      </c>
      <c r="D101" s="277"/>
      <c r="E101"/>
      <c r="R101" s="17"/>
      <c r="S101" s="17"/>
      <c r="T101" s="17"/>
      <c r="U101" s="17"/>
      <c r="V101" s="137"/>
    </row>
    <row r="102" spans="2:22" s="14" customFormat="1" ht="12.75" customHeight="1">
      <c r="B102" s="62"/>
      <c r="C102" s="273" t="s">
        <v>586</v>
      </c>
      <c r="D102" s="273"/>
      <c r="E102"/>
      <c r="R102" s="17"/>
    </row>
    <row r="103" spans="2:22" s="14" customFormat="1" ht="15">
      <c r="B103" s="107" t="s">
        <v>212</v>
      </c>
      <c r="C103" s="249" t="s">
        <v>584</v>
      </c>
      <c r="D103" s="100" t="s">
        <v>585</v>
      </c>
      <c r="E103"/>
    </row>
    <row r="104" spans="2:22" s="14" customFormat="1" ht="12.75" customHeight="1">
      <c r="B104" s="62" t="s">
        <v>263</v>
      </c>
      <c r="C104" s="75">
        <v>3.2</v>
      </c>
      <c r="D104" s="201">
        <v>2.5</v>
      </c>
      <c r="E104"/>
    </row>
    <row r="105" spans="2:22" s="14" customFormat="1" ht="12.75" customHeight="1">
      <c r="B105" s="62" t="s">
        <v>264</v>
      </c>
      <c r="C105" s="67">
        <v>2.8</v>
      </c>
      <c r="D105" s="201">
        <v>2.2000000000000002</v>
      </c>
      <c r="E105"/>
      <c r="S105" s="17"/>
    </row>
    <row r="106" spans="2:22" s="14" customFormat="1" ht="12.75" customHeight="1">
      <c r="B106" s="62" t="s">
        <v>606</v>
      </c>
      <c r="C106" s="272" t="s">
        <v>589</v>
      </c>
      <c r="D106" s="272"/>
      <c r="E106"/>
      <c r="S106" s="10"/>
      <c r="T106" s="9"/>
      <c r="U106" s="9"/>
      <c r="V106" s="9"/>
    </row>
    <row r="107" spans="2:22" s="14" customFormat="1" ht="12.75" customHeight="1">
      <c r="B107" s="107" t="s">
        <v>265</v>
      </c>
      <c r="C107" s="68">
        <v>3.2</v>
      </c>
      <c r="D107" s="202">
        <v>2.6</v>
      </c>
      <c r="E107"/>
      <c r="S107" s="257"/>
      <c r="T107" s="271"/>
      <c r="U107" s="271"/>
      <c r="V107" s="9"/>
    </row>
    <row r="108" spans="2:22" s="14" customFormat="1" ht="27" customHeight="1">
      <c r="B108" s="275" t="s">
        <v>592</v>
      </c>
      <c r="C108" s="275"/>
      <c r="D108" s="275"/>
      <c r="E108" s="275"/>
      <c r="F108" s="275"/>
      <c r="S108" s="257"/>
      <c r="T108" s="258"/>
      <c r="U108" s="91"/>
      <c r="V108" s="9"/>
    </row>
    <row r="109" spans="2:22">
      <c r="S109" s="257"/>
      <c r="T109" s="259"/>
      <c r="U109" s="91"/>
      <c r="V109" s="9"/>
    </row>
    <row r="110" spans="2:22">
      <c r="S110" s="257"/>
      <c r="T110" s="258"/>
      <c r="U110" s="91"/>
      <c r="V110" s="9"/>
    </row>
    <row r="111" spans="2:22">
      <c r="S111" s="257"/>
      <c r="T111" s="259"/>
      <c r="U111" s="91"/>
      <c r="V111" s="9"/>
    </row>
    <row r="112" spans="2:22">
      <c r="S112" s="260"/>
      <c r="T112" s="9"/>
      <c r="U112" s="9"/>
      <c r="V112" s="9"/>
    </row>
  </sheetData>
  <mergeCells count="8">
    <mergeCell ref="T107:U107"/>
    <mergeCell ref="C106:D106"/>
    <mergeCell ref="C100:D100"/>
    <mergeCell ref="B108:F108"/>
    <mergeCell ref="B85:L85"/>
    <mergeCell ref="B99:F99"/>
    <mergeCell ref="C101:D101"/>
    <mergeCell ref="C102:D102"/>
  </mergeCells>
  <hyperlinks>
    <hyperlink ref="J1" location="Sisällysluettelo!A1" display="Palaa sisällysluetteloon" xr:uid="{B39CE9AA-133B-4AE8-9ADB-99893303F4A1}"/>
    <hyperlink ref="B97" r:id="rId1" xr:uid="{84AF779D-A13C-47A3-B482-976B937F8407}"/>
    <hyperlink ref="B86" r:id="rId2" xr:uid="{680D698E-F9AB-4188-B433-1C0BD90BD418}"/>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51"/>
  <sheetViews>
    <sheetView showGridLines="0" workbookViewId="0">
      <pane ySplit="3" topLeftCell="A4" activePane="bottomLeft" state="frozen"/>
      <selection pane="bottomLeft"/>
    </sheetView>
  </sheetViews>
  <sheetFormatPr defaultRowHeight="12.75" customHeight="1"/>
  <cols>
    <col min="1" max="1" width="9.28515625" style="14" customWidth="1"/>
    <col min="2" max="2" width="30" style="14" customWidth="1"/>
    <col min="3" max="3" width="12.5703125" style="14" customWidth="1"/>
    <col min="4" max="4" width="9.28515625" style="14" customWidth="1"/>
    <col min="5" max="5" width="12.5703125" style="14" customWidth="1"/>
    <col min="6" max="6" width="9.28515625" style="14" customWidth="1"/>
    <col min="7" max="7" width="12.5703125" style="14" customWidth="1"/>
    <col min="8" max="8" width="10" style="14" customWidth="1"/>
    <col min="9" max="32" width="9.28515625" style="14" customWidth="1"/>
    <col min="33" max="16384" width="9.140625" style="14"/>
  </cols>
  <sheetData>
    <row r="1" spans="1:22" customFormat="1" ht="15">
      <c r="A1" s="111" t="s">
        <v>193</v>
      </c>
      <c r="B1" s="56"/>
      <c r="C1" s="56"/>
      <c r="D1" s="56"/>
      <c r="E1" s="56"/>
      <c r="F1" s="56"/>
      <c r="G1" s="56"/>
      <c r="H1" s="56"/>
      <c r="I1" s="57"/>
      <c r="J1" s="108" t="s">
        <v>0</v>
      </c>
      <c r="K1" s="57"/>
      <c r="L1" s="57"/>
      <c r="M1" s="57"/>
      <c r="N1" s="57"/>
      <c r="O1" s="57"/>
    </row>
    <row r="3" spans="1:22" ht="12.75" customHeight="1">
      <c r="B3" s="15" t="s">
        <v>195</v>
      </c>
    </row>
    <row r="6" spans="1:22" ht="12.75" customHeight="1">
      <c r="I6" s="17"/>
    </row>
    <row r="7" spans="1:22" ht="12.75" customHeight="1">
      <c r="I7" s="18"/>
    </row>
    <row r="13" spans="1:22" ht="12.75" customHeight="1">
      <c r="I13" s="18"/>
      <c r="L13" s="17"/>
    </row>
    <row r="14" spans="1:22" ht="12.75" customHeight="1">
      <c r="V14" s="35"/>
    </row>
    <row r="15" spans="1:22" ht="12.75" customHeight="1">
      <c r="V15" s="35"/>
    </row>
    <row r="22" spans="2:9" ht="12.75" customHeight="1">
      <c r="I22" s="18"/>
    </row>
    <row r="23" spans="2:9" ht="12.75" customHeight="1">
      <c r="I23" s="17"/>
    </row>
    <row r="25" spans="2:9" ht="12.75" customHeight="1">
      <c r="B25" s="1" t="s">
        <v>180</v>
      </c>
      <c r="C25" s="48"/>
    </row>
    <row r="26" spans="2:9" ht="12.75" customHeight="1">
      <c r="B26" s="28" t="s">
        <v>179</v>
      </c>
      <c r="C26" s="66"/>
    </row>
    <row r="27" spans="2:9" ht="12.75" customHeight="1">
      <c r="B27" s="53" t="s">
        <v>181</v>
      </c>
      <c r="C27" s="48"/>
    </row>
    <row r="28" spans="2:9" customFormat="1" ht="12.75" customHeight="1">
      <c r="B28" s="30" t="s">
        <v>182</v>
      </c>
      <c r="C28" s="49"/>
      <c r="D28" s="52"/>
      <c r="E28" s="52"/>
      <c r="F28" s="52"/>
    </row>
    <row r="29" spans="2:9" ht="12.75" customHeight="1">
      <c r="B29" s="1"/>
    </row>
    <row r="30" spans="2:9" ht="12.75" customHeight="1">
      <c r="B30" s="3" t="s">
        <v>209</v>
      </c>
      <c r="C30" s="117">
        <v>200</v>
      </c>
      <c r="D30" s="16" t="s">
        <v>1</v>
      </c>
      <c r="E30" s="32" t="s">
        <v>261</v>
      </c>
    </row>
    <row r="31" spans="2:9" ht="12.75" customHeight="1">
      <c r="B31" s="16" t="s">
        <v>590</v>
      </c>
      <c r="C31" s="118">
        <v>2.8</v>
      </c>
      <c r="D31" s="3"/>
      <c r="E31" s="32" t="s">
        <v>591</v>
      </c>
      <c r="I31" s="18"/>
    </row>
    <row r="32" spans="2:9" ht="12.75" customHeight="1">
      <c r="B32" s="3" t="s">
        <v>207</v>
      </c>
      <c r="C32" s="119">
        <f>C30/C31</f>
        <v>71.428571428571431</v>
      </c>
      <c r="D32" s="16" t="s">
        <v>1</v>
      </c>
      <c r="E32" s="32" t="s">
        <v>262</v>
      </c>
    </row>
    <row r="33" spans="1:15" ht="12.75" customHeight="1">
      <c r="B33" s="3" t="s">
        <v>8</v>
      </c>
      <c r="C33" s="120">
        <f>C30-C32</f>
        <v>128.57142857142856</v>
      </c>
      <c r="D33" s="16" t="s">
        <v>1</v>
      </c>
    </row>
    <row r="35" spans="1:15" ht="12.75" customHeight="1">
      <c r="C35" s="1" t="s">
        <v>5</v>
      </c>
      <c r="D35" s="1"/>
      <c r="E35" s="1" t="s">
        <v>6</v>
      </c>
      <c r="F35" s="1"/>
      <c r="G35" s="1" t="s">
        <v>7</v>
      </c>
    </row>
    <row r="36" spans="1:15" ht="12.75" customHeight="1">
      <c r="B36" s="1" t="s">
        <v>4</v>
      </c>
      <c r="C36" s="121">
        <v>0</v>
      </c>
      <c r="D36" s="14" t="s">
        <v>1</v>
      </c>
      <c r="E36" s="122">
        <v>0</v>
      </c>
      <c r="F36" s="14" t="s">
        <v>1</v>
      </c>
      <c r="G36" s="121">
        <f>C33</f>
        <v>128.57142857142856</v>
      </c>
      <c r="H36" s="14" t="s">
        <v>1</v>
      </c>
    </row>
    <row r="37" spans="1:15" ht="12.75" customHeight="1">
      <c r="B37" s="1"/>
      <c r="C37" s="261"/>
      <c r="G37" s="261"/>
    </row>
    <row r="39" spans="1:15" customFormat="1" ht="15">
      <c r="A39" s="111" t="s">
        <v>220</v>
      </c>
      <c r="B39" s="57"/>
      <c r="C39" s="57"/>
      <c r="D39" s="57"/>
      <c r="E39" s="57"/>
      <c r="F39" s="57"/>
      <c r="G39" s="57"/>
      <c r="H39" s="57"/>
      <c r="I39" s="57"/>
      <c r="J39" s="57"/>
      <c r="K39" s="57"/>
      <c r="L39" s="57"/>
      <c r="M39" s="57"/>
      <c r="N39" s="57"/>
      <c r="O39" s="57"/>
    </row>
    <row r="41" spans="1:15" ht="26.25" customHeight="1">
      <c r="B41" s="276" t="s">
        <v>587</v>
      </c>
      <c r="C41" s="276"/>
      <c r="D41" s="276"/>
      <c r="E41" s="276"/>
      <c r="F41" s="276"/>
    </row>
    <row r="42" spans="1:15" ht="12.75" customHeight="1">
      <c r="B42" s="62"/>
      <c r="C42" s="273" t="s">
        <v>582</v>
      </c>
      <c r="D42" s="274"/>
      <c r="E42"/>
    </row>
    <row r="43" spans="1:15" ht="12.75" customHeight="1">
      <c r="B43" s="62"/>
      <c r="C43" s="277" t="s">
        <v>583</v>
      </c>
      <c r="D43" s="277"/>
      <c r="E43"/>
    </row>
    <row r="44" spans="1:15" ht="12.75" customHeight="1">
      <c r="B44" s="62"/>
      <c r="C44" s="273" t="s">
        <v>586</v>
      </c>
      <c r="D44" s="273"/>
      <c r="E44"/>
    </row>
    <row r="45" spans="1:15" ht="15">
      <c r="B45" s="107" t="s">
        <v>212</v>
      </c>
      <c r="C45" s="249" t="s">
        <v>584</v>
      </c>
      <c r="D45" s="100" t="s">
        <v>585</v>
      </c>
      <c r="E45"/>
    </row>
    <row r="46" spans="1:15" ht="12.75" customHeight="1">
      <c r="B46" s="62" t="s">
        <v>263</v>
      </c>
      <c r="C46" s="75">
        <v>3.2</v>
      </c>
      <c r="D46" s="201">
        <v>2.5</v>
      </c>
      <c r="E46"/>
    </row>
    <row r="47" spans="1:15" ht="12.75" customHeight="1">
      <c r="B47" s="62" t="s">
        <v>264</v>
      </c>
      <c r="C47" s="67">
        <v>2.8</v>
      </c>
      <c r="D47" s="201">
        <v>2.2000000000000002</v>
      </c>
      <c r="E47"/>
    </row>
    <row r="48" spans="1:15" ht="12.75" customHeight="1">
      <c r="B48" s="62" t="s">
        <v>588</v>
      </c>
      <c r="C48" s="272" t="s">
        <v>589</v>
      </c>
      <c r="D48" s="272"/>
      <c r="E48"/>
    </row>
    <row r="49" spans="2:6" ht="12.75" customHeight="1">
      <c r="B49" s="107" t="s">
        <v>265</v>
      </c>
      <c r="C49" s="68">
        <v>3.2</v>
      </c>
      <c r="D49" s="202">
        <v>2.6</v>
      </c>
      <c r="E49"/>
    </row>
    <row r="50" spans="2:6" ht="27" customHeight="1">
      <c r="B50" s="275" t="s">
        <v>592</v>
      </c>
      <c r="C50" s="275"/>
      <c r="D50" s="275"/>
      <c r="E50" s="275"/>
      <c r="F50" s="275"/>
    </row>
    <row r="51" spans="2:6" ht="12.75" customHeight="1">
      <c r="B51" s="248"/>
      <c r="C51" s="248"/>
      <c r="D51" s="248"/>
    </row>
  </sheetData>
  <mergeCells count="6">
    <mergeCell ref="B41:F41"/>
    <mergeCell ref="B50:F50"/>
    <mergeCell ref="C48:D48"/>
    <mergeCell ref="C44:D44"/>
    <mergeCell ref="C42:D42"/>
    <mergeCell ref="C43:D43"/>
  </mergeCells>
  <hyperlinks>
    <hyperlink ref="J1" location="Sisällysluettelo!A1" display="Palaa sisällysluetteloon" xr:uid="{1BC4013D-BBAD-4125-93F7-72C2528CCBF7}"/>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5"/>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0" customWidth="1"/>
    <col min="3" max="3" width="12.5703125" customWidth="1"/>
    <col min="4" max="4" width="9.28515625" customWidth="1"/>
    <col min="5" max="5" width="12.5703125" customWidth="1"/>
    <col min="6" max="6" width="9.28515625" customWidth="1"/>
    <col min="7" max="7" width="12.5703125" customWidth="1"/>
    <col min="8" max="8" width="10" customWidth="1"/>
    <col min="9" max="32" width="9.28515625" customWidth="1"/>
  </cols>
  <sheetData>
    <row r="1" spans="1:15" ht="15">
      <c r="A1" s="111" t="s">
        <v>194</v>
      </c>
      <c r="B1" s="111"/>
      <c r="C1" s="111"/>
      <c r="D1" s="111"/>
      <c r="E1" s="111"/>
      <c r="F1" s="111"/>
      <c r="G1" s="111"/>
      <c r="H1" s="111"/>
      <c r="I1" s="74"/>
      <c r="J1" s="108" t="s">
        <v>0</v>
      </c>
      <c r="K1" s="74"/>
      <c r="L1" s="74"/>
      <c r="M1" s="74"/>
      <c r="N1" s="74"/>
      <c r="O1" s="74"/>
    </row>
    <row r="2" spans="1:15" ht="12.75" customHeight="1">
      <c r="J2" s="23"/>
    </row>
    <row r="3" spans="1:15" ht="12.75" customHeight="1">
      <c r="B3" s="5" t="s">
        <v>196</v>
      </c>
    </row>
    <row r="4" spans="1:15" ht="12.75" customHeight="1">
      <c r="A4" s="1"/>
      <c r="C4" s="1"/>
      <c r="D4" s="1"/>
      <c r="E4" s="1"/>
      <c r="F4" s="1"/>
      <c r="G4" s="1"/>
      <c r="H4" s="1"/>
    </row>
    <row r="5" spans="1:15" ht="12.75" customHeight="1">
      <c r="A5" s="1"/>
      <c r="B5" s="1"/>
      <c r="C5" s="1"/>
      <c r="D5" s="1"/>
      <c r="E5" s="1"/>
      <c r="F5" s="1"/>
      <c r="G5" s="1"/>
      <c r="H5" s="1"/>
    </row>
    <row r="6" spans="1:15" ht="12.75" customHeight="1">
      <c r="A6" s="1"/>
      <c r="B6" s="1"/>
      <c r="C6" s="1"/>
      <c r="D6" s="1"/>
      <c r="E6" s="1"/>
      <c r="F6" s="1"/>
      <c r="G6" s="1"/>
      <c r="H6" s="1"/>
    </row>
    <row r="7" spans="1:15" ht="12.75" customHeight="1">
      <c r="A7" s="1"/>
      <c r="B7" s="1"/>
      <c r="C7" s="1"/>
      <c r="D7" s="1"/>
      <c r="E7" s="1"/>
      <c r="F7" s="1"/>
      <c r="G7" s="1"/>
      <c r="H7" s="1"/>
    </row>
    <row r="8" spans="1:15" ht="12.75" customHeight="1">
      <c r="A8" s="1"/>
      <c r="B8" s="1"/>
      <c r="C8" s="1"/>
      <c r="D8" s="1"/>
      <c r="E8" s="1"/>
      <c r="F8" s="1"/>
      <c r="G8" s="1"/>
      <c r="H8" s="1"/>
    </row>
    <row r="9" spans="1:15" ht="12.75" customHeight="1">
      <c r="A9" s="1"/>
      <c r="B9" s="1"/>
      <c r="C9" s="1"/>
      <c r="D9" s="1"/>
      <c r="E9" s="1"/>
      <c r="F9" s="1"/>
      <c r="G9" s="1"/>
      <c r="H9" s="1"/>
      <c r="M9" s="9"/>
    </row>
    <row r="10" spans="1:15" ht="12.75" customHeight="1">
      <c r="A10" s="1"/>
      <c r="B10" s="1"/>
      <c r="C10" s="1"/>
      <c r="D10" s="1"/>
      <c r="E10" s="1"/>
      <c r="F10" s="1"/>
      <c r="G10" s="1"/>
      <c r="H10" s="1"/>
    </row>
    <row r="11" spans="1:15" ht="12.75" customHeight="1">
      <c r="A11" s="1"/>
      <c r="B11" s="1"/>
      <c r="C11" s="1"/>
      <c r="D11" s="1"/>
      <c r="E11" s="1"/>
      <c r="F11" s="1"/>
      <c r="G11" s="1"/>
      <c r="H11" s="1"/>
      <c r="M11" s="3"/>
    </row>
    <row r="12" spans="1:15" ht="12.75" customHeight="1">
      <c r="A12" s="1"/>
      <c r="B12" s="1"/>
      <c r="C12" s="1"/>
      <c r="D12" s="1"/>
      <c r="E12" s="1"/>
      <c r="F12" s="1"/>
      <c r="G12" s="1"/>
      <c r="H12" s="1"/>
      <c r="M12" s="3"/>
    </row>
    <row r="13" spans="1:15" ht="12.75" customHeight="1">
      <c r="A13" s="1"/>
      <c r="B13" s="1"/>
      <c r="C13" s="1"/>
      <c r="D13" s="1"/>
      <c r="E13" s="1"/>
      <c r="F13" s="1"/>
      <c r="G13" s="1"/>
      <c r="H13" s="1"/>
      <c r="M13" s="3"/>
    </row>
    <row r="14" spans="1:15" ht="12.75" customHeight="1">
      <c r="A14" s="1"/>
      <c r="B14" s="1"/>
      <c r="C14" s="1"/>
      <c r="D14" s="1"/>
      <c r="E14" s="1"/>
      <c r="F14" s="1"/>
      <c r="G14" s="1"/>
      <c r="H14" s="1"/>
      <c r="M14" s="3"/>
    </row>
    <row r="15" spans="1:15" ht="12.75" customHeight="1">
      <c r="A15" s="1"/>
      <c r="B15" s="1"/>
      <c r="C15" s="1"/>
      <c r="D15" s="1"/>
      <c r="E15" s="1"/>
      <c r="F15" s="1"/>
      <c r="G15" s="1"/>
      <c r="H15" s="1"/>
      <c r="M15" s="3"/>
    </row>
    <row r="16" spans="1:15" ht="12.75" customHeight="1">
      <c r="A16" s="1"/>
      <c r="B16" s="1"/>
      <c r="C16" s="1"/>
      <c r="D16" s="1"/>
      <c r="E16" s="1"/>
      <c r="F16" s="1"/>
      <c r="G16" s="1"/>
      <c r="H16" s="1"/>
      <c r="M16" s="3"/>
    </row>
    <row r="17" spans="1:16" ht="12.75" customHeight="1">
      <c r="A17" s="1"/>
      <c r="B17" s="1"/>
      <c r="C17" s="1"/>
      <c r="D17" s="1"/>
      <c r="E17" s="1"/>
      <c r="F17" s="1"/>
      <c r="G17" s="1"/>
      <c r="H17" s="1"/>
      <c r="M17" s="3"/>
    </row>
    <row r="18" spans="1:16" ht="12.75" customHeight="1">
      <c r="A18" s="1"/>
      <c r="B18" s="1"/>
      <c r="C18" s="1"/>
      <c r="D18" s="1"/>
      <c r="E18" s="1"/>
      <c r="F18" s="1"/>
      <c r="G18" s="1"/>
      <c r="H18" s="1"/>
    </row>
    <row r="19" spans="1:16" ht="12.75" customHeight="1">
      <c r="A19" s="1"/>
      <c r="B19" s="1"/>
      <c r="C19" s="1"/>
      <c r="D19" s="1"/>
      <c r="E19" s="1"/>
      <c r="F19" s="1"/>
      <c r="G19" s="1"/>
      <c r="H19" s="1"/>
    </row>
    <row r="20" spans="1:16" ht="12.75" customHeight="1">
      <c r="A20" s="1"/>
      <c r="B20" s="1"/>
      <c r="C20" s="1"/>
      <c r="D20" s="1"/>
      <c r="E20" s="1"/>
      <c r="F20" s="1"/>
      <c r="G20" s="1"/>
      <c r="H20" s="1"/>
    </row>
    <row r="21" spans="1:16" ht="12.75" customHeight="1">
      <c r="A21" s="1"/>
      <c r="B21" s="1"/>
      <c r="C21" s="1"/>
      <c r="D21" s="1"/>
      <c r="E21" s="1"/>
      <c r="F21" s="1"/>
      <c r="G21" s="1"/>
      <c r="H21" s="1"/>
    </row>
    <row r="22" spans="1:16" ht="12.75" customHeight="1">
      <c r="A22" s="1"/>
      <c r="B22" s="1"/>
      <c r="C22" s="1"/>
      <c r="D22" s="1"/>
      <c r="E22" s="1"/>
      <c r="F22" s="1"/>
      <c r="G22" s="1"/>
      <c r="H22" s="1"/>
    </row>
    <row r="23" spans="1:16" ht="12.75" customHeight="1">
      <c r="A23" s="1"/>
      <c r="B23" s="1"/>
      <c r="C23" s="1"/>
      <c r="D23" s="1"/>
      <c r="E23" s="1"/>
      <c r="F23" s="1"/>
      <c r="G23" s="1"/>
      <c r="H23" s="1"/>
    </row>
    <row r="24" spans="1:16" ht="12.75" customHeight="1">
      <c r="A24" s="1"/>
      <c r="B24" s="1"/>
      <c r="C24" s="1"/>
      <c r="D24" s="1"/>
      <c r="E24" s="1"/>
      <c r="F24" s="1"/>
      <c r="G24" s="1"/>
      <c r="H24" s="1"/>
    </row>
    <row r="25" spans="1:16" ht="12.75" customHeight="1">
      <c r="A25" s="1"/>
      <c r="B25" s="1" t="s">
        <v>180</v>
      </c>
      <c r="C25" s="1"/>
      <c r="D25" s="1"/>
      <c r="E25" s="1"/>
      <c r="F25" s="1"/>
      <c r="G25" s="1"/>
      <c r="H25" s="1"/>
    </row>
    <row r="26" spans="1:16" ht="12.75" customHeight="1">
      <c r="B26" s="28" t="s">
        <v>179</v>
      </c>
      <c r="C26" s="28"/>
      <c r="D26" s="52"/>
      <c r="E26" s="52"/>
      <c r="F26" s="52"/>
    </row>
    <row r="27" spans="1:16" ht="12.75" customHeight="1">
      <c r="B27" s="53" t="s">
        <v>181</v>
      </c>
      <c r="C27" s="53"/>
      <c r="D27" s="52"/>
      <c r="E27" s="52"/>
      <c r="F27" s="52"/>
    </row>
    <row r="28" spans="1:16" ht="12.75" customHeight="1">
      <c r="B28" s="30" t="s">
        <v>182</v>
      </c>
      <c r="C28" s="30"/>
      <c r="D28" s="52"/>
      <c r="E28" s="52"/>
      <c r="F28" s="52"/>
    </row>
    <row r="29" spans="1:16" ht="12.75" customHeight="1">
      <c r="B29" s="58"/>
      <c r="C29" s="52"/>
      <c r="D29" s="52"/>
      <c r="E29" s="52"/>
      <c r="F29" s="52"/>
    </row>
    <row r="30" spans="1:16" ht="12.75" customHeight="1">
      <c r="B30" s="3" t="s">
        <v>271</v>
      </c>
      <c r="C30" s="11">
        <v>400</v>
      </c>
      <c r="D30" t="s">
        <v>1</v>
      </c>
      <c r="E30" s="32" t="s">
        <v>269</v>
      </c>
    </row>
    <row r="31" spans="1:16" ht="12.75" customHeight="1">
      <c r="B31" s="3" t="s">
        <v>266</v>
      </c>
      <c r="C31" s="11">
        <v>65</v>
      </c>
      <c r="D31" t="s">
        <v>2</v>
      </c>
      <c r="E31" s="32" t="s">
        <v>288</v>
      </c>
      <c r="P31" s="9"/>
    </row>
    <row r="32" spans="1:16" ht="12.75" customHeight="1">
      <c r="B32" s="3" t="s">
        <v>289</v>
      </c>
      <c r="C32" s="11">
        <v>100</v>
      </c>
      <c r="D32" s="3" t="s">
        <v>2</v>
      </c>
      <c r="E32" s="32" t="s">
        <v>290</v>
      </c>
    </row>
    <row r="33" spans="1:16" ht="12.75" customHeight="1">
      <c r="B33" s="3" t="s">
        <v>287</v>
      </c>
      <c r="C33">
        <f>C30*C31/100*C32/100</f>
        <v>260</v>
      </c>
      <c r="D33" t="s">
        <v>1</v>
      </c>
      <c r="E33" s="32" t="s">
        <v>268</v>
      </c>
    </row>
    <row r="34" spans="1:16" ht="12.75" customHeight="1">
      <c r="B34" s="3" t="s">
        <v>272</v>
      </c>
      <c r="C34" s="11">
        <v>1.5</v>
      </c>
      <c r="D34" s="27" t="s">
        <v>18</v>
      </c>
      <c r="E34" s="32" t="s">
        <v>273</v>
      </c>
      <c r="P34" s="3"/>
    </row>
    <row r="35" spans="1:16" ht="12.75" customHeight="1">
      <c r="B35" s="3" t="s">
        <v>346</v>
      </c>
      <c r="C35">
        <v>5</v>
      </c>
      <c r="D35" s="3" t="s">
        <v>345</v>
      </c>
      <c r="E35" s="32" t="s">
        <v>267</v>
      </c>
    </row>
    <row r="36" spans="1:16" ht="12.75" customHeight="1">
      <c r="B36" s="3" t="s">
        <v>8</v>
      </c>
      <c r="C36" s="128">
        <f>C33*C34*C35/100</f>
        <v>19.5</v>
      </c>
      <c r="D36" t="s">
        <v>1</v>
      </c>
    </row>
    <row r="37" spans="1:16" ht="12.75" customHeight="1">
      <c r="B37" s="124"/>
      <c r="C37" s="2"/>
      <c r="F37" s="2"/>
    </row>
    <row r="38" spans="1:16" ht="12.75" customHeight="1">
      <c r="C38" s="1" t="s">
        <v>5</v>
      </c>
      <c r="D38" s="1"/>
      <c r="E38" s="1" t="s">
        <v>6</v>
      </c>
      <c r="F38" s="1"/>
      <c r="G38" s="1" t="s">
        <v>7</v>
      </c>
    </row>
    <row r="39" spans="1:16" ht="12.75" customHeight="1">
      <c r="B39" s="1" t="s">
        <v>4</v>
      </c>
      <c r="C39" s="125">
        <f>C36</f>
        <v>19.5</v>
      </c>
      <c r="D39" t="s">
        <v>1</v>
      </c>
      <c r="E39" s="59">
        <v>0</v>
      </c>
      <c r="F39" t="s">
        <v>1</v>
      </c>
      <c r="G39" s="59">
        <v>0</v>
      </c>
      <c r="H39" t="s">
        <v>1</v>
      </c>
    </row>
    <row r="40" spans="1:16" ht="12.75" customHeight="1">
      <c r="B40" s="22" t="s">
        <v>249</v>
      </c>
      <c r="C40" s="3" t="s">
        <v>314</v>
      </c>
    </row>
    <row r="41" spans="1:16" ht="12.75" customHeight="1">
      <c r="C41" s="4"/>
    </row>
    <row r="42" spans="1:16" ht="15">
      <c r="A42" s="111" t="s">
        <v>183</v>
      </c>
      <c r="B42" s="57"/>
      <c r="C42" s="57"/>
      <c r="D42" s="57"/>
      <c r="E42" s="57"/>
      <c r="F42" s="57"/>
      <c r="G42" s="57"/>
      <c r="H42" s="57"/>
      <c r="I42" s="57"/>
      <c r="J42" s="57"/>
      <c r="K42" s="57"/>
      <c r="L42" s="57"/>
      <c r="M42" s="57"/>
      <c r="N42" s="57"/>
      <c r="O42" s="57"/>
    </row>
    <row r="43" spans="1:16" ht="15">
      <c r="A43" s="133"/>
    </row>
    <row r="44" spans="1:16">
      <c r="B44" s="1" t="s">
        <v>350</v>
      </c>
      <c r="C44" s="2"/>
      <c r="M44" s="9"/>
    </row>
    <row r="45" spans="1:16" ht="12.75" customHeight="1">
      <c r="C45" s="273" t="s">
        <v>134</v>
      </c>
      <c r="D45" s="273"/>
      <c r="E45" s="126"/>
    </row>
    <row r="46" spans="1:16">
      <c r="B46" s="26"/>
      <c r="C46" s="273"/>
      <c r="D46" s="273"/>
      <c r="E46" s="126"/>
    </row>
    <row r="47" spans="1:16" ht="13.5" customHeight="1">
      <c r="B47" s="107" t="s">
        <v>112</v>
      </c>
      <c r="C47" s="280"/>
      <c r="D47" s="280"/>
      <c r="E47" s="126"/>
    </row>
    <row r="48" spans="1:16">
      <c r="B48" s="62" t="s">
        <v>113</v>
      </c>
      <c r="C48" s="278" t="s">
        <v>114</v>
      </c>
      <c r="D48" s="278"/>
      <c r="E48" s="82"/>
    </row>
    <row r="49" spans="2:5">
      <c r="B49" s="62" t="s">
        <v>115</v>
      </c>
      <c r="C49" s="278" t="s">
        <v>116</v>
      </c>
      <c r="D49" s="278"/>
      <c r="E49" s="82"/>
    </row>
    <row r="50" spans="2:5">
      <c r="B50" s="62" t="s">
        <v>126</v>
      </c>
      <c r="C50" s="278" t="s">
        <v>116</v>
      </c>
      <c r="D50" s="278"/>
      <c r="E50" s="82"/>
    </row>
    <row r="51" spans="2:5">
      <c r="B51" s="62" t="s">
        <v>118</v>
      </c>
      <c r="C51" s="278" t="s">
        <v>121</v>
      </c>
      <c r="D51" s="278"/>
    </row>
    <row r="52" spans="2:5">
      <c r="B52" s="62" t="s">
        <v>120</v>
      </c>
      <c r="C52" s="278" t="s">
        <v>119</v>
      </c>
      <c r="D52" s="278"/>
      <c r="E52" s="82"/>
    </row>
    <row r="53" spans="2:5">
      <c r="B53" s="62" t="s">
        <v>122</v>
      </c>
      <c r="C53" s="278" t="s">
        <v>123</v>
      </c>
      <c r="D53" s="278"/>
      <c r="E53" s="82"/>
    </row>
    <row r="54" spans="2:5">
      <c r="B54" s="107" t="s">
        <v>124</v>
      </c>
      <c r="C54" s="279" t="s">
        <v>125</v>
      </c>
      <c r="D54" s="279"/>
      <c r="E54" s="82"/>
    </row>
    <row r="55" spans="2:5">
      <c r="B55" s="32" t="s">
        <v>635</v>
      </c>
    </row>
  </sheetData>
  <mergeCells count="8">
    <mergeCell ref="C51:D51"/>
    <mergeCell ref="C53:D53"/>
    <mergeCell ref="C54:D54"/>
    <mergeCell ref="C45:D47"/>
    <mergeCell ref="C48:D48"/>
    <mergeCell ref="C49:D49"/>
    <mergeCell ref="C50:D50"/>
    <mergeCell ref="C52:D52"/>
  </mergeCells>
  <hyperlinks>
    <hyperlink ref="J1" location="Sisällysluettelo!A1" display="Palaa sisällysluetteloon"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78F9F-C5CF-4F2A-AC47-D2F626220461}">
  <dimension ref="A1:W154"/>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32" width="9.28515625" customWidth="1"/>
  </cols>
  <sheetData>
    <row r="1" spans="1:15" ht="15">
      <c r="A1" s="111" t="s">
        <v>194</v>
      </c>
      <c r="B1" s="111"/>
      <c r="C1" s="111"/>
      <c r="D1" s="111"/>
      <c r="E1" s="111"/>
      <c r="F1" s="111"/>
      <c r="G1" s="111"/>
      <c r="H1" s="111"/>
      <c r="I1" s="74"/>
      <c r="J1" s="108" t="s">
        <v>0</v>
      </c>
      <c r="K1" s="74"/>
      <c r="L1" s="74"/>
      <c r="M1" s="74"/>
      <c r="N1" s="74"/>
      <c r="O1" s="74"/>
    </row>
    <row r="2" spans="1:15" ht="12.75" customHeight="1"/>
    <row r="3" spans="1:15" ht="12.75" customHeight="1">
      <c r="B3" s="5" t="s">
        <v>197</v>
      </c>
    </row>
    <row r="4" spans="1:15" ht="12.75" customHeight="1"/>
    <row r="5" spans="1:15" ht="12.75" customHeight="1">
      <c r="B5" s="1"/>
    </row>
    <row r="6" spans="1:15" ht="12.75" customHeight="1">
      <c r="B6" s="1"/>
    </row>
    <row r="7" spans="1:15" ht="12.75" customHeight="1">
      <c r="B7" s="1"/>
    </row>
    <row r="8" spans="1:15" ht="12.75" customHeight="1">
      <c r="B8" s="1"/>
    </row>
    <row r="9" spans="1:15" ht="12.75" customHeight="1">
      <c r="B9" s="1"/>
    </row>
    <row r="10" spans="1:15" ht="12.75" customHeight="1">
      <c r="B10" s="1"/>
    </row>
    <row r="11" spans="1:15" ht="12.75" customHeight="1">
      <c r="B11" s="1"/>
    </row>
    <row r="12" spans="1:15" ht="12.75" customHeight="1">
      <c r="B12" s="1"/>
    </row>
    <row r="13" spans="1:15" ht="12.75" customHeight="1"/>
    <row r="14" spans="1:15" ht="12.75" customHeight="1"/>
    <row r="15" spans="1:15" ht="12.75" customHeight="1"/>
    <row r="16" spans="1:15" ht="12.75" customHeight="1"/>
    <row r="17" spans="12:23" ht="12.75" customHeight="1"/>
    <row r="18" spans="12:23" ht="12.75" customHeight="1"/>
    <row r="19" spans="12:23" ht="12.75" customHeight="1"/>
    <row r="20" spans="12:23" ht="12.75" customHeight="1"/>
    <row r="21" spans="12:23" ht="12.75" customHeight="1">
      <c r="N21" s="3"/>
    </row>
    <row r="22" spans="12:23" ht="12.75" customHeight="1">
      <c r="N22" s="3"/>
      <c r="O22" s="9"/>
      <c r="P22" s="9"/>
      <c r="Q22" s="9"/>
      <c r="R22" s="9"/>
      <c r="S22" s="9"/>
      <c r="T22" s="9"/>
      <c r="U22" s="9"/>
      <c r="V22" s="9"/>
      <c r="W22" s="9"/>
    </row>
    <row r="23" spans="12:23" ht="12.75" customHeight="1">
      <c r="N23" s="251"/>
      <c r="O23" s="9"/>
      <c r="P23" s="9"/>
      <c r="Q23" s="9"/>
      <c r="R23" s="9"/>
      <c r="S23" s="9"/>
      <c r="T23" s="9"/>
      <c r="U23" s="9"/>
      <c r="V23" s="9"/>
      <c r="W23" s="9"/>
    </row>
    <row r="24" spans="12:23" ht="12.75" customHeight="1">
      <c r="N24" s="3"/>
      <c r="O24" s="9"/>
      <c r="P24" s="9"/>
      <c r="Q24" s="9"/>
      <c r="R24" s="9"/>
      <c r="S24" s="9"/>
      <c r="T24" s="9"/>
      <c r="U24" s="9"/>
      <c r="V24" s="9"/>
      <c r="W24" s="9"/>
    </row>
    <row r="25" spans="12:23" ht="12.75" customHeight="1">
      <c r="N25" s="3"/>
      <c r="O25" s="9"/>
      <c r="P25" s="9"/>
      <c r="Q25" s="9"/>
      <c r="R25" s="9"/>
      <c r="S25" s="9"/>
      <c r="T25" s="9"/>
      <c r="U25" s="9"/>
      <c r="V25" s="9"/>
      <c r="W25" s="9"/>
    </row>
    <row r="26" spans="12:23" ht="12.75" customHeight="1">
      <c r="N26" s="3"/>
    </row>
    <row r="27" spans="12:23" ht="12.75" customHeight="1">
      <c r="L27" s="9"/>
    </row>
    <row r="28" spans="12:23" ht="12.75" customHeight="1"/>
    <row r="29" spans="12:23" ht="12.75" customHeight="1"/>
    <row r="30" spans="12:23" ht="12.75" customHeight="1"/>
    <row r="31" spans="12:23" ht="12.75" customHeight="1"/>
    <row r="32" spans="12:23" ht="12.75" customHeight="1"/>
    <row r="33" spans="2:12" ht="12.75" customHeight="1"/>
    <row r="34" spans="2:12" ht="12.75" customHeight="1"/>
    <row r="35" spans="2:12" ht="12.75" customHeight="1"/>
    <row r="36" spans="2:12" ht="12.75" customHeight="1"/>
    <row r="37" spans="2:12" ht="12.75" customHeight="1"/>
    <row r="38" spans="2:12" ht="12.75" customHeight="1"/>
    <row r="39" spans="2:12" ht="12.75" customHeight="1"/>
    <row r="40" spans="2:12" ht="12.75" customHeight="1">
      <c r="L40" s="9"/>
    </row>
    <row r="41" spans="2:12" ht="12.75" customHeight="1"/>
    <row r="42" spans="2:12" ht="12.75" customHeight="1"/>
    <row r="43" spans="2:12" ht="12.75" customHeight="1"/>
    <row r="44" spans="2:12" ht="12.75" customHeight="1">
      <c r="B44" s="1" t="s">
        <v>180</v>
      </c>
      <c r="D44" s="3"/>
    </row>
    <row r="45" spans="2:12" ht="12.75" customHeight="1">
      <c r="B45" s="28" t="s">
        <v>179</v>
      </c>
      <c r="C45" s="11"/>
      <c r="D45" s="3"/>
    </row>
    <row r="46" spans="2:12" ht="12.75" customHeight="1">
      <c r="B46" s="53" t="s">
        <v>181</v>
      </c>
      <c r="D46" s="3"/>
    </row>
    <row r="47" spans="2:12" ht="12.75" customHeight="1">
      <c r="B47" s="30" t="s">
        <v>182</v>
      </c>
      <c r="C47" s="59"/>
      <c r="D47" s="3"/>
    </row>
    <row r="48" spans="2:12" ht="12.75" customHeight="1">
      <c r="B48" s="58"/>
      <c r="C48" s="52"/>
      <c r="D48" s="52"/>
    </row>
    <row r="49" spans="2:7" ht="12.75" customHeight="1">
      <c r="B49" s="135" t="s">
        <v>305</v>
      </c>
      <c r="C49" s="129"/>
      <c r="D49" s="129"/>
    </row>
    <row r="50" spans="2:7" ht="12.75" customHeight="1">
      <c r="B50" s="3" t="s">
        <v>91</v>
      </c>
      <c r="C50" s="11">
        <v>45</v>
      </c>
      <c r="D50" s="3" t="s">
        <v>22</v>
      </c>
      <c r="E50" s="32" t="s">
        <v>276</v>
      </c>
    </row>
    <row r="51" spans="2:7" ht="12.75" customHeight="1">
      <c r="B51" s="136" t="s">
        <v>93</v>
      </c>
      <c r="C51" s="11">
        <v>22</v>
      </c>
      <c r="D51" s="3" t="s">
        <v>22</v>
      </c>
      <c r="E51" s="32" t="s">
        <v>277</v>
      </c>
    </row>
    <row r="52" spans="2:7" ht="12.75" customHeight="1">
      <c r="B52" s="3" t="s">
        <v>299</v>
      </c>
      <c r="C52" s="11">
        <v>20</v>
      </c>
      <c r="D52" s="3" t="s">
        <v>92</v>
      </c>
      <c r="E52" s="32" t="s">
        <v>297</v>
      </c>
    </row>
    <row r="53" spans="2:7" ht="12.75" customHeight="1">
      <c r="B53" s="3" t="s">
        <v>300</v>
      </c>
      <c r="C53" s="11">
        <v>50</v>
      </c>
      <c r="D53" s="3" t="s">
        <v>92</v>
      </c>
      <c r="E53" s="32" t="s">
        <v>298</v>
      </c>
    </row>
    <row r="54" spans="2:7" ht="12.75" customHeight="1">
      <c r="B54" s="3" t="s">
        <v>296</v>
      </c>
      <c r="C54" s="11">
        <v>42</v>
      </c>
      <c r="D54" s="3" t="s">
        <v>92</v>
      </c>
      <c r="E54" s="32"/>
    </row>
    <row r="55" spans="2:7" ht="12.75" customHeight="1">
      <c r="B55" s="130" t="s">
        <v>279</v>
      </c>
      <c r="C55">
        <v>4.4999999999999998E-2</v>
      </c>
      <c r="D55" s="3" t="s">
        <v>94</v>
      </c>
      <c r="E55" s="32" t="s">
        <v>278</v>
      </c>
      <c r="F55" s="3"/>
    </row>
    <row r="56" spans="2:7" ht="12.75" customHeight="1">
      <c r="B56" s="3" t="s">
        <v>110</v>
      </c>
      <c r="C56" s="11">
        <v>8</v>
      </c>
      <c r="D56" s="3" t="s">
        <v>95</v>
      </c>
      <c r="E56" s="32" t="s">
        <v>295</v>
      </c>
      <c r="G56" s="32"/>
    </row>
    <row r="57" spans="2:7" ht="12.75" customHeight="1">
      <c r="B57" s="3" t="s">
        <v>111</v>
      </c>
      <c r="C57" s="11">
        <v>8</v>
      </c>
      <c r="D57" s="3" t="s">
        <v>95</v>
      </c>
      <c r="E57" s="32" t="s">
        <v>295</v>
      </c>
      <c r="G57" s="32"/>
    </row>
    <row r="58" spans="2:7" ht="12.75" customHeight="1">
      <c r="B58" t="s">
        <v>39</v>
      </c>
      <c r="C58" s="11">
        <v>200</v>
      </c>
      <c r="D58" s="3" t="s">
        <v>38</v>
      </c>
      <c r="E58" s="32" t="s">
        <v>301</v>
      </c>
      <c r="F58" s="9"/>
      <c r="G58" s="32"/>
    </row>
    <row r="59" spans="2:7" ht="12.75" customHeight="1">
      <c r="B59" s="3" t="s">
        <v>191</v>
      </c>
      <c r="C59" s="11">
        <v>240</v>
      </c>
      <c r="D59" s="3" t="s">
        <v>30</v>
      </c>
      <c r="E59" s="32" t="s">
        <v>304</v>
      </c>
      <c r="F59" s="9"/>
      <c r="G59" s="32"/>
    </row>
    <row r="60" spans="2:7" ht="12.75" customHeight="1">
      <c r="B60" s="3" t="s">
        <v>315</v>
      </c>
      <c r="C60" s="8">
        <f>((C50-C51)/(LN((C54/1000+2*C52/1000)/(C54/1000))/(2*PI()*C55)+1/(C56*PI()*(C54/1000+2*C52/1000))))</f>
        <v>8.0659090002292775</v>
      </c>
      <c r="D60" s="3" t="s">
        <v>56</v>
      </c>
      <c r="E60" s="32" t="s">
        <v>306</v>
      </c>
      <c r="F60" s="9"/>
      <c r="G60" s="32"/>
    </row>
    <row r="61" spans="2:7" ht="12.75" customHeight="1">
      <c r="B61" s="3" t="s">
        <v>316</v>
      </c>
      <c r="C61" s="8">
        <f>(C50-C51)/(LN((C54/1000+2*C53/1000)/(C54/1000))/(2*PI()*C55)+1/(C56*PI()*(C54/1000+2*C53/1000)))</f>
        <v>5.0124734472238419</v>
      </c>
      <c r="D61" s="3" t="s">
        <v>56</v>
      </c>
      <c r="E61" s="32" t="s">
        <v>307</v>
      </c>
      <c r="F61" s="9"/>
      <c r="G61" s="32"/>
    </row>
    <row r="62" spans="2:7" ht="12.75" customHeight="1">
      <c r="B62" s="3" t="s">
        <v>312</v>
      </c>
      <c r="C62" s="8">
        <f>C60*C58*C59*24/1000000</f>
        <v>9.2919271682641291</v>
      </c>
      <c r="D62" t="s">
        <v>1</v>
      </c>
      <c r="E62" s="32" t="s">
        <v>317</v>
      </c>
      <c r="F62" s="9"/>
      <c r="G62" s="32"/>
    </row>
    <row r="63" spans="2:7" ht="12.75" customHeight="1">
      <c r="B63" s="3" t="s">
        <v>313</v>
      </c>
      <c r="C63" s="8">
        <f>C61*C58*C59*24/1000000</f>
        <v>5.7743694112018664</v>
      </c>
      <c r="D63" t="s">
        <v>1</v>
      </c>
      <c r="E63" s="32" t="s">
        <v>318</v>
      </c>
      <c r="F63" s="9"/>
      <c r="G63" s="32"/>
    </row>
    <row r="64" spans="2:7" ht="12.75" customHeight="1">
      <c r="B64" s="3" t="s">
        <v>308</v>
      </c>
      <c r="C64" s="132">
        <v>0.05</v>
      </c>
      <c r="E64" s="32" t="s">
        <v>319</v>
      </c>
      <c r="F64" s="131"/>
      <c r="G64" s="32"/>
    </row>
    <row r="65" spans="2:9" ht="12.75" customHeight="1">
      <c r="B65" t="s">
        <v>8</v>
      </c>
      <c r="C65" s="123">
        <f>(C62-C63)*(1-C64)</f>
        <v>3.3416798692091496</v>
      </c>
      <c r="D65" t="s">
        <v>1</v>
      </c>
    </row>
    <row r="66" spans="2:9" ht="12.75" customHeight="1">
      <c r="C66" s="2"/>
      <c r="F66" s="2"/>
    </row>
    <row r="67" spans="2:9" ht="12.75" customHeight="1">
      <c r="C67" s="1" t="s">
        <v>5</v>
      </c>
      <c r="D67" s="1"/>
      <c r="E67" s="1" t="s">
        <v>6</v>
      </c>
      <c r="F67" s="1"/>
      <c r="G67" s="1" t="s">
        <v>7</v>
      </c>
    </row>
    <row r="68" spans="2:9" ht="12.75" customHeight="1">
      <c r="B68" s="1" t="s">
        <v>4</v>
      </c>
      <c r="C68" s="125">
        <f>C65</f>
        <v>3.3416798692091496</v>
      </c>
      <c r="D68" t="s">
        <v>1</v>
      </c>
      <c r="E68" s="59">
        <v>0</v>
      </c>
      <c r="F68" t="s">
        <v>1</v>
      </c>
      <c r="G68" s="59">
        <v>0</v>
      </c>
      <c r="H68" t="s">
        <v>1</v>
      </c>
      <c r="I68" s="9"/>
    </row>
    <row r="69" spans="2:9" ht="12.75" customHeight="1">
      <c r="C69" s="22" t="s">
        <v>249</v>
      </c>
      <c r="D69" s="3" t="str">
        <f>'3.1 Lämmitysverk. perussäätö'!C40</f>
        <v>Jos olemassa oleva lämmitysmuoto on polttoainekattila, raportoitava säästö tulee kohtaan 'Polttoaineet'' ja 'Lämpö'-soluun vastaavasti '0'.</v>
      </c>
    </row>
    <row r="70" spans="2:9" ht="12.75" customHeight="1">
      <c r="C70" s="4"/>
    </row>
    <row r="71" spans="2:9" ht="12.75" customHeight="1">
      <c r="B71" s="1" t="s">
        <v>303</v>
      </c>
      <c r="C71" s="4"/>
    </row>
    <row r="72" spans="2:9" ht="12.75" customHeight="1">
      <c r="B72" s="3" t="s">
        <v>275</v>
      </c>
      <c r="C72" s="83">
        <v>1500</v>
      </c>
      <c r="D72" s="3" t="s">
        <v>38</v>
      </c>
      <c r="E72" s="32" t="s">
        <v>600</v>
      </c>
    </row>
    <row r="73" spans="2:9" ht="12.75" customHeight="1">
      <c r="B73" s="130" t="s">
        <v>315</v>
      </c>
      <c r="C73" s="11">
        <v>40</v>
      </c>
      <c r="D73" s="3" t="s">
        <v>56</v>
      </c>
      <c r="E73" s="32" t="s">
        <v>601</v>
      </c>
    </row>
    <row r="74" spans="2:9" ht="12.75" customHeight="1">
      <c r="B74" s="130" t="s">
        <v>316</v>
      </c>
      <c r="C74" s="11">
        <v>10</v>
      </c>
      <c r="D74" s="3" t="s">
        <v>56</v>
      </c>
      <c r="E74" s="32" t="s">
        <v>602</v>
      </c>
    </row>
    <row r="75" spans="2:9" ht="12.75" customHeight="1">
      <c r="B75" s="3" t="s">
        <v>347</v>
      </c>
      <c r="C75" s="3">
        <f>C72*(C73-C74)*8760/1000000</f>
        <v>394.2</v>
      </c>
      <c r="D75" t="s">
        <v>1</v>
      </c>
      <c r="E75" s="32" t="s">
        <v>309</v>
      </c>
    </row>
    <row r="76" spans="2:9" ht="12.75" customHeight="1">
      <c r="B76" s="3" t="s">
        <v>308</v>
      </c>
      <c r="C76" s="11">
        <v>20</v>
      </c>
      <c r="D76" s="3" t="s">
        <v>2</v>
      </c>
      <c r="E76" s="32" t="s">
        <v>294</v>
      </c>
    </row>
    <row r="77" spans="2:9" ht="12.75" customHeight="1">
      <c r="B77" s="3" t="s">
        <v>280</v>
      </c>
      <c r="C77" s="24">
        <f>C75*(1-C76/100)</f>
        <v>315.36</v>
      </c>
      <c r="D77" t="s">
        <v>1</v>
      </c>
      <c r="E77" s="32" t="s">
        <v>348</v>
      </c>
    </row>
    <row r="78" spans="2:9" ht="12.75" customHeight="1">
      <c r="B78" s="3" t="s">
        <v>281</v>
      </c>
      <c r="C78" s="11">
        <v>200</v>
      </c>
      <c r="D78" s="3" t="s">
        <v>161</v>
      </c>
      <c r="E78" s="32" t="s">
        <v>293</v>
      </c>
    </row>
    <row r="79" spans="2:9" ht="12.75" customHeight="1">
      <c r="B79" s="3" t="s">
        <v>283</v>
      </c>
      <c r="C79" s="11">
        <v>30</v>
      </c>
      <c r="D79" s="3" t="s">
        <v>160</v>
      </c>
      <c r="E79" s="32" t="s">
        <v>291</v>
      </c>
    </row>
    <row r="80" spans="2:9" ht="12.75" customHeight="1">
      <c r="B80" s="3" t="s">
        <v>284</v>
      </c>
      <c r="C80" s="11">
        <v>0</v>
      </c>
      <c r="D80" s="3" t="s">
        <v>160</v>
      </c>
      <c r="E80" s="32" t="s">
        <v>292</v>
      </c>
      <c r="F80" s="3"/>
    </row>
    <row r="81" spans="1:15" ht="12.75" customHeight="1">
      <c r="B81" s="3" t="s">
        <v>285</v>
      </c>
      <c r="C81" s="24">
        <f>C78*(C79-C80)*8760/1000000</f>
        <v>52.56</v>
      </c>
      <c r="D81" t="s">
        <v>1</v>
      </c>
      <c r="E81" s="32" t="s">
        <v>310</v>
      </c>
      <c r="F81" s="3"/>
    </row>
    <row r="82" spans="1:15" ht="12.75" customHeight="1">
      <c r="B82" s="3" t="s">
        <v>308</v>
      </c>
      <c r="C82" s="11">
        <v>50</v>
      </c>
      <c r="D82" s="3" t="s">
        <v>2</v>
      </c>
      <c r="E82" s="32" t="s">
        <v>311</v>
      </c>
      <c r="F82" s="3"/>
    </row>
    <row r="83" spans="1:15" ht="12.75" customHeight="1">
      <c r="B83" s="3" t="s">
        <v>282</v>
      </c>
      <c r="C83" s="24">
        <f>C81*(1-C82/100)</f>
        <v>26.28</v>
      </c>
      <c r="D83" t="s">
        <v>1</v>
      </c>
      <c r="E83" s="32" t="s">
        <v>349</v>
      </c>
      <c r="F83" s="3"/>
    </row>
    <row r="84" spans="1:15" ht="12.75" customHeight="1">
      <c r="B84" t="s">
        <v>8</v>
      </c>
      <c r="C84" s="123">
        <f>C77+C83</f>
        <v>341.64</v>
      </c>
      <c r="D84" t="s">
        <v>1</v>
      </c>
      <c r="E84" s="134" t="s">
        <v>286</v>
      </c>
    </row>
    <row r="85" spans="1:15" ht="12.75" customHeight="1">
      <c r="C85" s="2"/>
      <c r="F85" s="2"/>
    </row>
    <row r="86" spans="1:15" ht="12.75" customHeight="1">
      <c r="C86" s="1" t="s">
        <v>5</v>
      </c>
      <c r="D86" s="1"/>
      <c r="E86" s="1" t="s">
        <v>6</v>
      </c>
      <c r="F86" s="1"/>
      <c r="G86" s="1" t="s">
        <v>7</v>
      </c>
    </row>
    <row r="87" spans="1:15" ht="12.75" customHeight="1">
      <c r="B87" s="1" t="s">
        <v>4</v>
      </c>
      <c r="C87" s="85">
        <f>C84</f>
        <v>341.64</v>
      </c>
      <c r="D87" t="s">
        <v>1</v>
      </c>
      <c r="E87" s="59">
        <v>0</v>
      </c>
      <c r="F87" t="s">
        <v>1</v>
      </c>
      <c r="G87" s="59">
        <v>0</v>
      </c>
      <c r="H87" t="s">
        <v>1</v>
      </c>
    </row>
    <row r="88" spans="1:15" ht="12.75" customHeight="1">
      <c r="C88" s="22" t="s">
        <v>249</v>
      </c>
      <c r="D88" s="3" t="str">
        <f>'3.1 Lämmitysverk. perussäätö'!C40</f>
        <v>Jos olemassa oleva lämmitysmuoto on polttoainekattila, raportoitava säästö tulee kohtaan 'Polttoaineet'' ja 'Lämpö'-soluun vastaavasti '0'.</v>
      </c>
    </row>
    <row r="89" spans="1:15" ht="12.75" customHeight="1">
      <c r="C89" s="4"/>
    </row>
    <row r="90" spans="1:15" ht="15">
      <c r="A90" s="111" t="s">
        <v>183</v>
      </c>
      <c r="B90" s="57"/>
      <c r="C90" s="57"/>
      <c r="D90" s="57"/>
      <c r="E90" s="57"/>
      <c r="F90" s="57"/>
      <c r="G90" s="57"/>
      <c r="H90" s="57"/>
      <c r="I90" s="57"/>
      <c r="J90" s="57"/>
      <c r="K90" s="57"/>
      <c r="L90" s="57"/>
      <c r="M90" s="57"/>
      <c r="N90" s="57"/>
      <c r="O90" s="57"/>
    </row>
    <row r="92" spans="1:15" ht="12.75" customHeight="1">
      <c r="B92" s="1" t="s">
        <v>340</v>
      </c>
      <c r="C92" s="39"/>
      <c r="D92" s="39"/>
      <c r="E92" s="39"/>
      <c r="F92" s="1"/>
      <c r="G92" s="1"/>
    </row>
    <row r="93" spans="1:15" ht="16.5" customHeight="1">
      <c r="B93" s="107" t="s">
        <v>96</v>
      </c>
      <c r="C93" s="280" t="s">
        <v>341</v>
      </c>
      <c r="D93" s="280"/>
      <c r="E93" s="39"/>
    </row>
    <row r="94" spans="1:15">
      <c r="B94" s="62" t="s">
        <v>97</v>
      </c>
      <c r="C94" s="281">
        <v>8</v>
      </c>
      <c r="D94" s="281"/>
    </row>
    <row r="95" spans="1:15">
      <c r="B95" s="62" t="s">
        <v>98</v>
      </c>
      <c r="C95" s="281">
        <v>14</v>
      </c>
      <c r="D95" s="281"/>
    </row>
    <row r="96" spans="1:15">
      <c r="B96" s="107" t="s">
        <v>99</v>
      </c>
      <c r="C96" s="282">
        <v>25</v>
      </c>
      <c r="D96" s="282"/>
    </row>
    <row r="97" spans="2:10">
      <c r="B97" s="26" t="s">
        <v>270</v>
      </c>
    </row>
    <row r="98" spans="2:10" ht="12.75" customHeight="1">
      <c r="B98" s="62"/>
      <c r="C98" s="39"/>
      <c r="D98" s="39"/>
      <c r="E98" s="39"/>
    </row>
    <row r="99" spans="2:10" ht="12.75" customHeight="1">
      <c r="B99" s="1" t="s">
        <v>338</v>
      </c>
      <c r="C99" s="39"/>
      <c r="D99" s="39"/>
      <c r="E99" s="39"/>
    </row>
    <row r="100" spans="2:10" ht="17.25" customHeight="1">
      <c r="B100" s="107" t="s">
        <v>112</v>
      </c>
      <c r="C100" s="280" t="s">
        <v>56</v>
      </c>
      <c r="D100" s="280"/>
      <c r="E100" s="39"/>
    </row>
    <row r="101" spans="2:10">
      <c r="B101" s="62" t="s">
        <v>149</v>
      </c>
      <c r="C101" s="281">
        <v>0.2</v>
      </c>
      <c r="D101" s="281"/>
    </row>
    <row r="102" spans="2:10">
      <c r="B102" s="62" t="s">
        <v>150</v>
      </c>
      <c r="C102" s="281">
        <v>0.2</v>
      </c>
      <c r="D102" s="281"/>
    </row>
    <row r="103" spans="2:10">
      <c r="B103" s="61" t="s">
        <v>151</v>
      </c>
      <c r="C103" s="281">
        <v>0.06</v>
      </c>
      <c r="D103" s="281"/>
      <c r="E103" s="34"/>
    </row>
    <row r="104" spans="2:10">
      <c r="B104" s="61" t="s">
        <v>152</v>
      </c>
      <c r="C104" s="281">
        <v>0.06</v>
      </c>
      <c r="D104" s="281"/>
      <c r="E104" s="34"/>
    </row>
    <row r="105" spans="2:10">
      <c r="B105" s="61" t="s">
        <v>153</v>
      </c>
      <c r="C105" s="281">
        <v>0.25</v>
      </c>
      <c r="D105" s="281"/>
      <c r="E105" s="34"/>
    </row>
    <row r="106" spans="2:10">
      <c r="B106" s="62" t="s">
        <v>154</v>
      </c>
      <c r="C106" s="281">
        <v>0.2</v>
      </c>
      <c r="D106" s="281"/>
    </row>
    <row r="107" spans="2:10">
      <c r="B107" s="62" t="s">
        <v>155</v>
      </c>
      <c r="C107" s="281">
        <v>0.06</v>
      </c>
      <c r="D107" s="281"/>
    </row>
    <row r="108" spans="2:10">
      <c r="B108" s="107" t="s">
        <v>156</v>
      </c>
      <c r="C108" s="282">
        <v>0.25</v>
      </c>
      <c r="D108" s="282"/>
    </row>
    <row r="109" spans="2:10">
      <c r="B109" s="51" t="s">
        <v>204</v>
      </c>
      <c r="C109" s="101"/>
      <c r="D109" s="101"/>
      <c r="E109" s="101"/>
      <c r="F109" s="101"/>
      <c r="G109" s="101"/>
      <c r="J109" s="32" t="s">
        <v>325</v>
      </c>
    </row>
    <row r="110" spans="2:10">
      <c r="B110" s="62"/>
    </row>
    <row r="111" spans="2:10" ht="12.75" customHeight="1">
      <c r="B111" s="1" t="s">
        <v>343</v>
      </c>
      <c r="C111" s="39"/>
      <c r="D111" s="39"/>
      <c r="E111" s="39"/>
    </row>
    <row r="112" spans="2:10" ht="18" customHeight="1">
      <c r="B112" s="107" t="s">
        <v>142</v>
      </c>
      <c r="C112" s="280" t="s">
        <v>342</v>
      </c>
      <c r="D112" s="280"/>
      <c r="E112" s="39"/>
    </row>
    <row r="113" spans="2:10">
      <c r="B113" s="62" t="s">
        <v>143</v>
      </c>
      <c r="C113" s="281">
        <v>40</v>
      </c>
      <c r="D113" s="281"/>
    </row>
    <row r="114" spans="2:10">
      <c r="B114" s="62" t="s">
        <v>144</v>
      </c>
      <c r="C114" s="281">
        <v>10</v>
      </c>
      <c r="D114" s="281"/>
    </row>
    <row r="115" spans="2:10">
      <c r="B115" s="62" t="s">
        <v>145</v>
      </c>
      <c r="C115" s="281">
        <v>6</v>
      </c>
      <c r="D115" s="281"/>
    </row>
    <row r="116" spans="2:10">
      <c r="B116" s="62" t="s">
        <v>146</v>
      </c>
      <c r="C116" s="281">
        <v>15</v>
      </c>
      <c r="D116" s="281"/>
    </row>
    <row r="117" spans="2:10">
      <c r="B117" s="62" t="s">
        <v>147</v>
      </c>
      <c r="C117" s="281">
        <v>8</v>
      </c>
      <c r="D117" s="281"/>
    </row>
    <row r="118" spans="2:10">
      <c r="B118" s="107" t="s">
        <v>148</v>
      </c>
      <c r="C118" s="282">
        <v>5</v>
      </c>
      <c r="D118" s="282"/>
    </row>
    <row r="119" spans="2:10">
      <c r="B119" s="51" t="s">
        <v>204</v>
      </c>
      <c r="C119" s="101"/>
      <c r="D119" s="101"/>
      <c r="E119" s="101"/>
      <c r="F119" s="101"/>
      <c r="G119" s="101"/>
      <c r="J119" s="32" t="s">
        <v>324</v>
      </c>
    </row>
    <row r="121" spans="2:10">
      <c r="B121" s="1" t="s">
        <v>339</v>
      </c>
    </row>
    <row r="122" spans="2:10" ht="25.5" customHeight="1">
      <c r="B122" s="107" t="s">
        <v>184</v>
      </c>
      <c r="C122" s="77" t="s">
        <v>529</v>
      </c>
      <c r="D122" s="77" t="s">
        <v>530</v>
      </c>
      <c r="E122" s="77" t="s">
        <v>531</v>
      </c>
      <c r="F122" s="77" t="s">
        <v>532</v>
      </c>
    </row>
    <row r="123" spans="2:10">
      <c r="B123" s="103" t="s">
        <v>59</v>
      </c>
      <c r="C123" s="36">
        <v>236</v>
      </c>
      <c r="D123" s="36">
        <v>250</v>
      </c>
      <c r="E123" s="36">
        <v>249</v>
      </c>
      <c r="F123" s="36">
        <v>270</v>
      </c>
    </row>
    <row r="124" spans="2:10">
      <c r="B124" s="104" t="s">
        <v>172</v>
      </c>
      <c r="C124" s="76">
        <v>1.0031973140495882</v>
      </c>
      <c r="D124" s="76">
        <v>1.1659517045454553</v>
      </c>
      <c r="E124" s="76">
        <v>-0.63030057251908345</v>
      </c>
      <c r="F124" s="76">
        <v>-2.1886210640608041</v>
      </c>
    </row>
    <row r="125" spans="2:10">
      <c r="B125" s="137" t="s">
        <v>320</v>
      </c>
      <c r="C125" s="37"/>
      <c r="D125" s="37"/>
      <c r="E125" s="37"/>
      <c r="F125" s="37"/>
    </row>
    <row r="126" spans="2:10">
      <c r="B126" s="103"/>
      <c r="C126" s="37"/>
      <c r="D126" s="37"/>
      <c r="E126" s="37"/>
      <c r="F126" s="37"/>
    </row>
    <row r="127" spans="2:10">
      <c r="B127" s="107" t="s">
        <v>326</v>
      </c>
      <c r="C127" s="23" t="s">
        <v>327</v>
      </c>
    </row>
    <row r="128" spans="2:10">
      <c r="B128" s="1"/>
    </row>
    <row r="129" spans="2:2">
      <c r="B129" s="1"/>
    </row>
    <row r="130" spans="2:2">
      <c r="B130" s="1"/>
    </row>
    <row r="131" spans="2:2">
      <c r="B131" s="1"/>
    </row>
    <row r="132" spans="2:2">
      <c r="B132" s="1"/>
    </row>
    <row r="133" spans="2:2">
      <c r="B133" s="1"/>
    </row>
    <row r="134" spans="2:2">
      <c r="B134" s="1"/>
    </row>
    <row r="135" spans="2:2">
      <c r="B135" s="1"/>
    </row>
    <row r="136" spans="2:2">
      <c r="B136" s="1"/>
    </row>
    <row r="137" spans="2:2">
      <c r="B137" s="1"/>
    </row>
    <row r="138" spans="2:2">
      <c r="B138" s="1"/>
    </row>
    <row r="139" spans="2:2">
      <c r="B139" s="1"/>
    </row>
    <row r="140" spans="2:2">
      <c r="B140" s="1"/>
    </row>
    <row r="141" spans="2:2">
      <c r="B141" s="1"/>
    </row>
    <row r="142" spans="2:2">
      <c r="B142" s="1"/>
    </row>
    <row r="143" spans="2:2">
      <c r="B143" s="1"/>
    </row>
    <row r="144" spans="2:2">
      <c r="B144" s="1"/>
    </row>
    <row r="145" spans="2:14">
      <c r="B145" s="1"/>
    </row>
    <row r="146" spans="2:14">
      <c r="B146" s="1"/>
    </row>
    <row r="147" spans="2:14">
      <c r="B147" s="1"/>
    </row>
    <row r="148" spans="2:14">
      <c r="B148" s="1"/>
    </row>
    <row r="149" spans="2:14">
      <c r="B149" s="3" t="s">
        <v>609</v>
      </c>
    </row>
    <row r="150" spans="2:14">
      <c r="B150" s="23" t="s">
        <v>302</v>
      </c>
      <c r="J150" s="32" t="s">
        <v>323</v>
      </c>
    </row>
    <row r="154" spans="2:14">
      <c r="N154" s="3"/>
    </row>
  </sheetData>
  <mergeCells count="20">
    <mergeCell ref="C118:D118"/>
    <mergeCell ref="C117:D117"/>
    <mergeCell ref="C101:D101"/>
    <mergeCell ref="C102:D102"/>
    <mergeCell ref="C103:D103"/>
    <mergeCell ref="C104:D104"/>
    <mergeCell ref="C105:D105"/>
    <mergeCell ref="C95:D95"/>
    <mergeCell ref="C94:D94"/>
    <mergeCell ref="C112:D112"/>
    <mergeCell ref="C93:D93"/>
    <mergeCell ref="C116:D116"/>
    <mergeCell ref="C115:D115"/>
    <mergeCell ref="C114:D114"/>
    <mergeCell ref="C113:D113"/>
    <mergeCell ref="C96:D96"/>
    <mergeCell ref="C106:D106"/>
    <mergeCell ref="C107:D107"/>
    <mergeCell ref="C108:D108"/>
    <mergeCell ref="C100:D100"/>
  </mergeCells>
  <hyperlinks>
    <hyperlink ref="B119" r:id="rId1" xr:uid="{FAB61584-162A-4233-B8E9-E0F7FF3CE781}"/>
    <hyperlink ref="B109" r:id="rId2" xr:uid="{B33F2E52-3C5B-4245-84FE-4157CF9CAC8B}"/>
    <hyperlink ref="B150" r:id="rId3" xr:uid="{94AE1576-E213-4A14-92FD-E3B4FEB30B13}"/>
    <hyperlink ref="J1" location="Sisällysluettelo!A1" display="Palaa sisällysluetteloon" xr:uid="{360EF763-966B-45DC-BB93-E468B0F683EC}"/>
    <hyperlink ref="B125" r:id="rId4" xr:uid="{A75C3F11-6F63-4FF1-91C9-1856EFBEC4D6}"/>
    <hyperlink ref="C127" r:id="rId5" display="YM asetus" xr:uid="{C1B6DCA6-1C6E-48D5-BCB9-5D65D6404E0C}"/>
  </hyperlinks>
  <pageMargins left="0.7" right="0.7" top="0.75" bottom="0.75" header="0.3" footer="0.3"/>
  <pageSetup paperSize="9" orientation="portrait" r:id="rId6"/>
  <drawing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84"/>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32" width="9.28515625" customWidth="1"/>
  </cols>
  <sheetData>
    <row r="1" spans="1:15" ht="15">
      <c r="A1" s="111" t="s">
        <v>199</v>
      </c>
      <c r="B1" s="111"/>
      <c r="C1" s="111"/>
      <c r="D1" s="111"/>
      <c r="E1" s="111"/>
      <c r="F1" s="111"/>
      <c r="G1" s="111"/>
      <c r="H1" s="111"/>
      <c r="I1" s="74"/>
      <c r="J1" s="108" t="s">
        <v>0</v>
      </c>
      <c r="K1" s="74"/>
      <c r="L1" s="74"/>
      <c r="M1" s="74"/>
      <c r="N1" s="74"/>
      <c r="O1" s="74"/>
    </row>
    <row r="2" spans="1:15" ht="12.75" customHeight="1">
      <c r="J2" s="23"/>
    </row>
    <row r="3" spans="1:15" ht="12.75" customHeight="1">
      <c r="B3" s="5" t="s">
        <v>198</v>
      </c>
    </row>
    <row r="4" spans="1:15" ht="12.75" customHeight="1">
      <c r="A4" s="1"/>
      <c r="C4" s="1"/>
      <c r="D4" s="1"/>
      <c r="E4" s="1"/>
      <c r="F4" s="1"/>
      <c r="G4" s="1"/>
      <c r="H4" s="1"/>
      <c r="I4" s="1"/>
    </row>
    <row r="5" spans="1:15" ht="12.75" customHeight="1">
      <c r="A5" s="1"/>
      <c r="B5" s="1"/>
      <c r="C5" s="1"/>
      <c r="D5" s="1"/>
      <c r="E5" s="1"/>
      <c r="F5" s="1"/>
      <c r="G5" s="1"/>
      <c r="H5" s="1"/>
      <c r="I5" s="1"/>
    </row>
    <row r="6" spans="1:15" ht="12.75" customHeight="1">
      <c r="A6" s="1"/>
      <c r="B6" s="1"/>
      <c r="C6" s="1"/>
      <c r="D6" s="1"/>
      <c r="E6" s="1"/>
      <c r="F6" s="1"/>
      <c r="G6" s="1"/>
      <c r="H6" s="1"/>
      <c r="I6" s="1"/>
    </row>
    <row r="7" spans="1:15" ht="12.75" customHeight="1">
      <c r="A7" s="1"/>
      <c r="B7" s="1"/>
      <c r="C7" s="1"/>
      <c r="D7" s="1"/>
      <c r="E7" s="1"/>
      <c r="F7" s="1"/>
      <c r="G7" s="1"/>
      <c r="H7" s="1"/>
      <c r="I7" s="1"/>
    </row>
    <row r="8" spans="1:15" ht="12.75" customHeight="1">
      <c r="A8" s="1"/>
      <c r="B8" s="1"/>
      <c r="C8" s="1"/>
      <c r="D8" s="1"/>
      <c r="E8" s="1"/>
      <c r="F8" s="1"/>
      <c r="G8" s="1"/>
      <c r="H8" s="1"/>
      <c r="I8" s="1"/>
    </row>
    <row r="9" spans="1:15" ht="12.75" customHeight="1">
      <c r="A9" s="1"/>
      <c r="B9" s="1"/>
      <c r="C9" s="1"/>
      <c r="D9" s="1"/>
      <c r="E9" s="1"/>
      <c r="F9" s="1"/>
      <c r="G9" s="1"/>
      <c r="H9" s="1"/>
      <c r="I9" s="1"/>
    </row>
    <row r="10" spans="1:15" ht="12.75" customHeight="1">
      <c r="A10" s="1"/>
      <c r="B10" s="1"/>
      <c r="C10" s="1"/>
      <c r="D10" s="1"/>
      <c r="E10" s="1"/>
      <c r="F10" s="1"/>
      <c r="G10" s="1"/>
      <c r="H10" s="1"/>
      <c r="I10" s="1"/>
    </row>
    <row r="11" spans="1:15" ht="12.75" customHeight="1">
      <c r="A11" s="1"/>
      <c r="B11" s="1"/>
      <c r="C11" s="1"/>
      <c r="D11" s="1"/>
      <c r="E11" s="1"/>
      <c r="F11" s="1"/>
      <c r="G11" s="1"/>
      <c r="H11" s="1"/>
      <c r="I11" s="1"/>
    </row>
    <row r="12" spans="1:15" ht="12.75" customHeight="1">
      <c r="A12" s="1"/>
      <c r="B12" s="1"/>
      <c r="C12" s="1"/>
      <c r="D12" s="1"/>
      <c r="E12" s="1"/>
      <c r="F12" s="1"/>
      <c r="G12" s="1"/>
      <c r="H12" s="1"/>
      <c r="I12" s="1"/>
    </row>
    <row r="13" spans="1:15" ht="12.75" customHeight="1">
      <c r="A13" s="1"/>
      <c r="B13" s="1"/>
      <c r="C13" s="1"/>
      <c r="D13" s="1"/>
      <c r="E13" s="1"/>
      <c r="F13" s="1"/>
      <c r="G13" s="1"/>
      <c r="H13" s="1"/>
      <c r="I13" s="1"/>
    </row>
    <row r="14" spans="1:15" ht="12.75" customHeight="1">
      <c r="A14" s="1"/>
      <c r="B14" s="1"/>
      <c r="C14" s="1"/>
      <c r="D14" s="1"/>
      <c r="E14" s="1"/>
      <c r="F14" s="1"/>
      <c r="G14" s="1"/>
      <c r="H14" s="1"/>
      <c r="I14" s="1"/>
    </row>
    <row r="15" spans="1:15" ht="12.75" customHeight="1">
      <c r="A15" s="1"/>
      <c r="B15" s="1"/>
      <c r="C15" s="1"/>
      <c r="D15" s="1"/>
      <c r="E15" s="1"/>
      <c r="F15" s="1"/>
      <c r="G15" s="1"/>
      <c r="H15" s="1"/>
      <c r="I15" s="1"/>
    </row>
    <row r="16" spans="1:15" ht="12.75" customHeight="1"/>
    <row r="17" spans="2:10" ht="12.75" customHeight="1"/>
    <row r="18" spans="2:10" ht="12.75" customHeight="1"/>
    <row r="19" spans="2:10" ht="12.75" customHeight="1"/>
    <row r="20" spans="2:10" ht="12.75" customHeight="1"/>
    <row r="21" spans="2:10" ht="12.75" customHeight="1"/>
    <row r="22" spans="2:10" ht="12.75" customHeight="1">
      <c r="J22" s="9"/>
    </row>
    <row r="23" spans="2:10" ht="12.75" customHeight="1">
      <c r="J23" s="9"/>
    </row>
    <row r="24" spans="2:10" ht="12.75" customHeight="1"/>
    <row r="25" spans="2:10" ht="12.75" customHeight="1"/>
    <row r="26" spans="2:10" ht="12.75" customHeight="1">
      <c r="B26" s="1" t="s">
        <v>180</v>
      </c>
      <c r="C26" s="48"/>
    </row>
    <row r="27" spans="2:10" ht="12.75" customHeight="1">
      <c r="B27" s="28" t="s">
        <v>179</v>
      </c>
      <c r="C27" s="66"/>
    </row>
    <row r="28" spans="2:10" ht="12.75" customHeight="1">
      <c r="B28" s="53" t="s">
        <v>181</v>
      </c>
      <c r="C28" s="48"/>
    </row>
    <row r="29" spans="2:10" ht="12.75" customHeight="1">
      <c r="B29" s="30" t="s">
        <v>182</v>
      </c>
      <c r="C29" s="49"/>
    </row>
    <row r="30" spans="2:10" ht="12.75" customHeight="1">
      <c r="B30" s="58"/>
      <c r="C30" s="52"/>
      <c r="D30" s="52"/>
      <c r="E30" s="52"/>
      <c r="F30" s="52"/>
    </row>
    <row r="31" spans="2:10" ht="12.75" customHeight="1">
      <c r="B31" s="3" t="s">
        <v>26</v>
      </c>
      <c r="C31" s="93">
        <v>3</v>
      </c>
      <c r="D31" s="3" t="s">
        <v>27</v>
      </c>
      <c r="E31" s="32" t="s">
        <v>328</v>
      </c>
    </row>
    <row r="32" spans="2:10" ht="12.75" customHeight="1">
      <c r="B32" s="3" t="s">
        <v>330</v>
      </c>
      <c r="C32" s="94">
        <v>22</v>
      </c>
      <c r="D32" s="3" t="s">
        <v>22</v>
      </c>
      <c r="E32" s="32" t="s">
        <v>362</v>
      </c>
    </row>
    <row r="33" spans="1:15" ht="12.75" customHeight="1">
      <c r="B33" s="3" t="s">
        <v>329</v>
      </c>
      <c r="C33" s="94">
        <v>18</v>
      </c>
      <c r="D33" s="3" t="s">
        <v>22</v>
      </c>
      <c r="E33" s="32" t="s">
        <v>361</v>
      </c>
    </row>
    <row r="34" spans="1:15" ht="12.75" customHeight="1">
      <c r="B34" s="3" t="s">
        <v>60</v>
      </c>
      <c r="C34" s="94">
        <v>1</v>
      </c>
      <c r="D34" s="3" t="s">
        <v>22</v>
      </c>
      <c r="E34" s="32" t="s">
        <v>364</v>
      </c>
    </row>
    <row r="35" spans="1:15" ht="12.75" customHeight="1">
      <c r="B35" s="3" t="s">
        <v>191</v>
      </c>
      <c r="C35" s="94">
        <v>236</v>
      </c>
      <c r="D35" t="s">
        <v>30</v>
      </c>
      <c r="E35" s="32" t="s">
        <v>364</v>
      </c>
    </row>
    <row r="36" spans="1:15" ht="12.75" customHeight="1">
      <c r="B36" s="3" t="s">
        <v>31</v>
      </c>
      <c r="C36" s="94">
        <v>10</v>
      </c>
      <c r="D36" t="s">
        <v>24</v>
      </c>
      <c r="E36" s="32"/>
    </row>
    <row r="37" spans="1:15" ht="12.75" customHeight="1">
      <c r="B37" s="3" t="s">
        <v>32</v>
      </c>
      <c r="C37" s="93">
        <f>5/7</f>
        <v>0.7142857142857143</v>
      </c>
      <c r="D37" s="147"/>
      <c r="E37" s="32" t="s">
        <v>378</v>
      </c>
    </row>
    <row r="38" spans="1:15" ht="12.75" customHeight="1">
      <c r="B38" s="3" t="s">
        <v>57</v>
      </c>
      <c r="C38" s="94">
        <v>55</v>
      </c>
      <c r="D38" t="s">
        <v>2</v>
      </c>
      <c r="E38" s="32" t="s">
        <v>333</v>
      </c>
    </row>
    <row r="39" spans="1:15" ht="12.75" customHeight="1">
      <c r="B39" s="3" t="s">
        <v>331</v>
      </c>
      <c r="C39" s="8">
        <f>C31*1.2*1.006*(C32-C34)*C35*C36*C37*(1-C38/100)/1000</f>
        <v>57.692087999999991</v>
      </c>
      <c r="D39" t="s">
        <v>1</v>
      </c>
      <c r="E39" s="32"/>
    </row>
    <row r="40" spans="1:15" ht="12.75" customHeight="1">
      <c r="B40" s="3" t="s">
        <v>332</v>
      </c>
      <c r="C40" s="8">
        <f>C31*1.2*1.006*(C33-C34)*C35*C36*C37*(1-C38/100)/1000</f>
        <v>46.703118857142854</v>
      </c>
      <c r="D40" t="s">
        <v>1</v>
      </c>
      <c r="E40" s="32"/>
    </row>
    <row r="41" spans="1:15" ht="12.75" customHeight="1">
      <c r="B41" s="3" t="s">
        <v>8</v>
      </c>
      <c r="C41" s="123">
        <f>C39-C40</f>
        <v>10.988969142857137</v>
      </c>
      <c r="D41" t="s">
        <v>1</v>
      </c>
    </row>
    <row r="42" spans="1:15" ht="12.75" customHeight="1">
      <c r="C42" s="2"/>
      <c r="F42" s="2"/>
    </row>
    <row r="43" spans="1:15" ht="12.75" customHeight="1">
      <c r="C43" s="1" t="s">
        <v>5</v>
      </c>
      <c r="D43" s="1"/>
      <c r="E43" s="1" t="s">
        <v>6</v>
      </c>
      <c r="F43" s="1"/>
      <c r="G43" s="1" t="s">
        <v>7</v>
      </c>
    </row>
    <row r="44" spans="1:15" ht="12.75" customHeight="1">
      <c r="B44" s="1" t="s">
        <v>4</v>
      </c>
      <c r="C44" s="148">
        <f>C41</f>
        <v>10.988969142857137</v>
      </c>
      <c r="D44" s="2" t="s">
        <v>1</v>
      </c>
      <c r="E44" s="85">
        <v>0</v>
      </c>
      <c r="F44" s="2" t="s">
        <v>1</v>
      </c>
      <c r="G44" s="85">
        <v>0</v>
      </c>
      <c r="H44" t="s">
        <v>1</v>
      </c>
    </row>
    <row r="45" spans="1:15" ht="12.75" customHeight="1">
      <c r="C45" s="8"/>
    </row>
    <row r="46" spans="1:15" ht="12.75" customHeight="1">
      <c r="C46" s="2"/>
    </row>
    <row r="47" spans="1:15" ht="15">
      <c r="A47" s="111" t="s">
        <v>183</v>
      </c>
      <c r="B47" s="57"/>
      <c r="C47" s="57"/>
      <c r="D47" s="57"/>
      <c r="E47" s="57"/>
      <c r="F47" s="57"/>
      <c r="G47" s="57"/>
      <c r="H47" s="57"/>
      <c r="I47" s="57"/>
      <c r="J47" s="57"/>
      <c r="K47" s="57"/>
      <c r="L47" s="57"/>
      <c r="M47" s="57"/>
      <c r="N47" s="57"/>
      <c r="O47" s="57"/>
    </row>
    <row r="48" spans="1:15">
      <c r="C48" s="2"/>
    </row>
    <row r="49" spans="2:6" ht="12.75" customHeight="1">
      <c r="B49" s="1" t="s">
        <v>469</v>
      </c>
    </row>
    <row r="50" spans="2:6" ht="25.5" customHeight="1">
      <c r="B50" s="107" t="s">
        <v>184</v>
      </c>
      <c r="C50" s="77" t="s">
        <v>529</v>
      </c>
      <c r="D50" s="77" t="s">
        <v>530</v>
      </c>
      <c r="E50" s="77" t="s">
        <v>531</v>
      </c>
      <c r="F50" s="77" t="s">
        <v>532</v>
      </c>
    </row>
    <row r="51" spans="2:6">
      <c r="B51" s="103" t="s">
        <v>59</v>
      </c>
      <c r="C51" s="36">
        <v>236</v>
      </c>
      <c r="D51" s="36">
        <v>250</v>
      </c>
      <c r="E51" s="36">
        <v>249</v>
      </c>
      <c r="F51" s="36">
        <v>270</v>
      </c>
    </row>
    <row r="52" spans="2:6">
      <c r="B52" s="104" t="s">
        <v>172</v>
      </c>
      <c r="C52" s="76">
        <v>1.0031973140495882</v>
      </c>
      <c r="D52" s="76">
        <v>1.1659517045454553</v>
      </c>
      <c r="E52" s="76">
        <v>-0.63030057251908345</v>
      </c>
      <c r="F52" s="76">
        <v>-2.1886210640608041</v>
      </c>
    </row>
    <row r="53" spans="2:6">
      <c r="B53" s="137" t="s">
        <v>320</v>
      </c>
      <c r="C53" s="37"/>
      <c r="D53" s="37"/>
      <c r="E53" s="37"/>
      <c r="F53" s="37"/>
    </row>
    <row r="54" spans="2:6">
      <c r="B54" s="137"/>
      <c r="C54" s="37"/>
      <c r="D54" s="37"/>
      <c r="E54" s="37"/>
      <c r="F54" s="37"/>
    </row>
    <row r="55" spans="2:6">
      <c r="B55" s="107" t="s">
        <v>326</v>
      </c>
      <c r="C55" s="23" t="s">
        <v>327</v>
      </c>
    </row>
    <row r="56" spans="2:6">
      <c r="B56" s="137"/>
      <c r="C56" s="37"/>
      <c r="D56" s="37"/>
      <c r="E56" s="37"/>
      <c r="F56" s="37"/>
    </row>
    <row r="57" spans="2:6">
      <c r="B57" s="137"/>
      <c r="C57" s="37"/>
      <c r="D57" s="37"/>
      <c r="E57" s="37"/>
      <c r="F57" s="37"/>
    </row>
    <row r="58" spans="2:6">
      <c r="B58" s="137"/>
      <c r="C58" s="37"/>
      <c r="D58" s="37"/>
      <c r="E58" s="37"/>
      <c r="F58" s="37"/>
    </row>
    <row r="59" spans="2:6">
      <c r="B59" s="137"/>
      <c r="C59" s="37"/>
      <c r="D59" s="37"/>
      <c r="E59" s="37"/>
      <c r="F59" s="37"/>
    </row>
    <row r="60" spans="2:6">
      <c r="B60" s="137"/>
      <c r="C60" s="37"/>
      <c r="D60" s="37"/>
      <c r="E60" s="37"/>
      <c r="F60" s="37"/>
    </row>
    <row r="61" spans="2:6">
      <c r="B61" s="137"/>
      <c r="C61" s="37"/>
      <c r="D61" s="37"/>
      <c r="E61" s="37"/>
      <c r="F61" s="37"/>
    </row>
    <row r="62" spans="2:6">
      <c r="B62" s="137"/>
      <c r="C62" s="37"/>
      <c r="D62" s="37"/>
      <c r="E62" s="37"/>
      <c r="F62" s="37"/>
    </row>
    <row r="63" spans="2:6">
      <c r="B63" s="137"/>
      <c r="C63" s="37"/>
      <c r="D63" s="37"/>
      <c r="E63" s="37"/>
      <c r="F63" s="37"/>
    </row>
    <row r="64" spans="2:6">
      <c r="B64" s="137"/>
      <c r="C64" s="37"/>
      <c r="D64" s="37"/>
      <c r="E64" s="37"/>
      <c r="F64" s="37"/>
    </row>
    <row r="65" spans="2:6">
      <c r="B65" s="137"/>
      <c r="C65" s="37"/>
      <c r="D65" s="37"/>
      <c r="E65" s="37"/>
      <c r="F65" s="37"/>
    </row>
    <row r="66" spans="2:6">
      <c r="B66" s="137"/>
      <c r="C66" s="37"/>
      <c r="D66" s="37"/>
      <c r="E66" s="37"/>
      <c r="F66" s="37"/>
    </row>
    <row r="67" spans="2:6">
      <c r="B67" s="137"/>
      <c r="C67" s="37"/>
      <c r="D67" s="37"/>
      <c r="E67" s="37"/>
      <c r="F67" s="37"/>
    </row>
    <row r="68" spans="2:6">
      <c r="B68" s="137"/>
      <c r="C68" s="37"/>
      <c r="D68" s="37"/>
      <c r="E68" s="37"/>
      <c r="F68" s="37"/>
    </row>
    <row r="69" spans="2:6">
      <c r="B69" s="137"/>
      <c r="C69" s="37"/>
      <c r="D69" s="37"/>
      <c r="E69" s="37"/>
      <c r="F69" s="37"/>
    </row>
    <row r="70" spans="2:6">
      <c r="B70" s="137"/>
      <c r="C70" s="37"/>
      <c r="D70" s="37"/>
      <c r="E70" s="37"/>
      <c r="F70" s="37"/>
    </row>
    <row r="71" spans="2:6">
      <c r="B71" s="137"/>
      <c r="C71" s="37"/>
      <c r="D71" s="37"/>
      <c r="E71" s="37"/>
      <c r="F71" s="37"/>
    </row>
    <row r="72" spans="2:6">
      <c r="B72" s="137"/>
      <c r="C72" s="37"/>
      <c r="D72" s="37"/>
      <c r="E72" s="37"/>
      <c r="F72" s="37"/>
    </row>
    <row r="73" spans="2:6">
      <c r="B73" s="137"/>
      <c r="C73" s="37"/>
      <c r="D73" s="37"/>
      <c r="E73" s="37"/>
      <c r="F73" s="37"/>
    </row>
    <row r="74" spans="2:6">
      <c r="B74" s="137"/>
      <c r="C74" s="37"/>
      <c r="D74" s="37"/>
      <c r="E74" s="37"/>
      <c r="F74" s="37"/>
    </row>
    <row r="75" spans="2:6">
      <c r="B75" s="137"/>
      <c r="C75" s="37"/>
      <c r="D75" s="37"/>
      <c r="E75" s="37"/>
      <c r="F75" s="37"/>
    </row>
    <row r="76" spans="2:6" ht="12.75" customHeight="1">
      <c r="B76" s="103"/>
      <c r="C76" s="37"/>
      <c r="D76" s="37"/>
      <c r="E76" s="37"/>
      <c r="F76" s="37"/>
    </row>
    <row r="77" spans="2:6">
      <c r="B77" s="1" t="s">
        <v>274</v>
      </c>
    </row>
    <row r="78" spans="2:6">
      <c r="B78" s="1"/>
    </row>
    <row r="79" spans="2:6">
      <c r="B79" s="286" t="s">
        <v>82</v>
      </c>
      <c r="C79" s="286"/>
      <c r="D79" s="287" t="s">
        <v>90</v>
      </c>
      <c r="E79" s="287"/>
      <c r="F79" s="287"/>
    </row>
    <row r="80" spans="2:6">
      <c r="B80" s="283" t="s">
        <v>89</v>
      </c>
      <c r="C80" s="283"/>
      <c r="D80" s="272" t="s">
        <v>86</v>
      </c>
      <c r="E80" s="272"/>
      <c r="F80" s="272"/>
    </row>
    <row r="81" spans="2:8">
      <c r="B81" s="283" t="s">
        <v>83</v>
      </c>
      <c r="C81" s="283"/>
      <c r="D81" s="288" t="s">
        <v>87</v>
      </c>
      <c r="E81" s="288"/>
      <c r="F81" s="288"/>
    </row>
    <row r="82" spans="2:8">
      <c r="B82" s="283" t="s">
        <v>84</v>
      </c>
      <c r="C82" s="283"/>
      <c r="D82" s="272" t="s">
        <v>88</v>
      </c>
      <c r="E82" s="272"/>
      <c r="F82" s="272"/>
    </row>
    <row r="83" spans="2:8">
      <c r="B83" s="284" t="s">
        <v>85</v>
      </c>
      <c r="C83" s="284"/>
      <c r="D83" s="285" t="s">
        <v>88</v>
      </c>
      <c r="E83" s="285"/>
      <c r="F83" s="285"/>
    </row>
    <row r="84" spans="2:8">
      <c r="B84" s="137" t="s">
        <v>321</v>
      </c>
      <c r="H84" s="32" t="s">
        <v>322</v>
      </c>
    </row>
  </sheetData>
  <mergeCells count="10">
    <mergeCell ref="B82:C82"/>
    <mergeCell ref="D82:F82"/>
    <mergeCell ref="B83:C83"/>
    <mergeCell ref="D83:F83"/>
    <mergeCell ref="B79:C79"/>
    <mergeCell ref="D79:F79"/>
    <mergeCell ref="B80:C80"/>
    <mergeCell ref="D80:F80"/>
    <mergeCell ref="B81:C81"/>
    <mergeCell ref="D81:F81"/>
  </mergeCells>
  <hyperlinks>
    <hyperlink ref="J1" location="Sisällysluettelo!A1" display="Palaa sisällysluetteloon" xr:uid="{00000000-0004-0000-0A00-000000000000}"/>
    <hyperlink ref="B53" r:id="rId1" xr:uid="{8801DB3A-0A0E-428B-81BB-85C0793A7D6E}"/>
    <hyperlink ref="B84" r:id="rId2" xr:uid="{C580C13F-B132-44C6-97A9-1478F945D97E}"/>
    <hyperlink ref="C55" r:id="rId3" display="YM asetus" xr:uid="{BF033E24-F074-4C57-A413-E51CD7DC665C}"/>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40"/>
  <sheetViews>
    <sheetView showGridLines="0" zoomScaleNormal="100" workbookViewId="0">
      <pane ySplit="3" topLeftCell="A4" activePane="bottomLeft" state="frozen"/>
      <selection pane="bottomLeft"/>
    </sheetView>
  </sheetViews>
  <sheetFormatPr defaultRowHeight="12.75" customHeight="1"/>
  <cols>
    <col min="1" max="1" width="9.28515625" customWidth="1"/>
    <col min="2" max="2" width="34.7109375" customWidth="1"/>
    <col min="3" max="3" width="12.5703125" customWidth="1"/>
    <col min="4" max="4" width="9.28515625" customWidth="1"/>
    <col min="5" max="5" width="12.5703125" customWidth="1"/>
    <col min="6" max="6" width="9.85546875" customWidth="1"/>
    <col min="7" max="7" width="12.5703125" customWidth="1"/>
    <col min="8" max="8" width="10" customWidth="1"/>
    <col min="9" max="32" width="9.28515625" customWidth="1"/>
  </cols>
  <sheetData>
    <row r="1" spans="1:15" ht="15" customHeight="1">
      <c r="A1" s="111" t="s">
        <v>199</v>
      </c>
      <c r="B1" s="111"/>
      <c r="C1" s="111"/>
      <c r="D1" s="111"/>
      <c r="E1" s="111"/>
      <c r="F1" s="111"/>
      <c r="G1" s="111"/>
      <c r="H1" s="111"/>
      <c r="I1" s="74"/>
      <c r="J1" s="108" t="s">
        <v>0</v>
      </c>
      <c r="K1" s="74"/>
      <c r="L1" s="74"/>
      <c r="M1" s="74"/>
      <c r="N1" s="74"/>
      <c r="O1" s="74"/>
    </row>
    <row r="2" spans="1:15" ht="12.75" customHeight="1">
      <c r="J2" s="23"/>
    </row>
    <row r="3" spans="1:15" ht="12.75" customHeight="1">
      <c r="B3" s="5" t="s">
        <v>202</v>
      </c>
    </row>
    <row r="4" spans="1:15" ht="12.75" customHeight="1">
      <c r="A4" s="1"/>
      <c r="C4" s="1"/>
      <c r="D4" s="1"/>
      <c r="E4" s="1"/>
      <c r="F4" s="1"/>
      <c r="G4" s="1"/>
      <c r="H4" s="1"/>
      <c r="I4" s="1"/>
    </row>
    <row r="5" spans="1:15" ht="12.75" customHeight="1">
      <c r="A5" s="1"/>
      <c r="B5" s="1"/>
      <c r="C5" s="1"/>
      <c r="D5" s="1"/>
      <c r="E5" s="1"/>
      <c r="F5" s="1"/>
      <c r="G5" s="1"/>
      <c r="H5" s="1"/>
      <c r="I5" s="1"/>
    </row>
    <row r="6" spans="1:15" ht="12.75" customHeight="1">
      <c r="A6" s="1"/>
      <c r="B6" s="1"/>
      <c r="C6" s="1"/>
      <c r="D6" s="1"/>
      <c r="E6" s="1"/>
      <c r="F6" s="1"/>
      <c r="G6" s="1"/>
      <c r="H6" s="1"/>
      <c r="I6" s="1"/>
    </row>
    <row r="7" spans="1:15" ht="12.75" customHeight="1">
      <c r="A7" s="1"/>
      <c r="B7" s="1"/>
      <c r="C7" s="1"/>
      <c r="D7" s="1"/>
      <c r="E7" s="1"/>
      <c r="F7" s="1"/>
      <c r="G7" s="1"/>
      <c r="H7" s="1"/>
      <c r="I7" s="1"/>
    </row>
    <row r="8" spans="1:15" ht="12.75" customHeight="1">
      <c r="A8" s="1"/>
      <c r="B8" s="1"/>
      <c r="C8" s="1"/>
      <c r="D8" s="1"/>
      <c r="E8" s="1"/>
      <c r="F8" s="1"/>
      <c r="G8" s="1"/>
      <c r="H8" s="1"/>
      <c r="I8" s="1"/>
    </row>
    <row r="9" spans="1:15" ht="12.75" customHeight="1">
      <c r="A9" s="1"/>
      <c r="B9" s="1"/>
      <c r="C9" s="1"/>
      <c r="D9" s="1"/>
      <c r="E9" s="1"/>
      <c r="F9" s="1"/>
      <c r="G9" s="1"/>
      <c r="H9" s="1"/>
      <c r="I9" s="1"/>
    </row>
    <row r="10" spans="1:15" ht="12.75" customHeight="1">
      <c r="A10" s="1"/>
      <c r="B10" s="1"/>
      <c r="C10" s="1"/>
      <c r="D10" s="1"/>
      <c r="E10" s="1"/>
      <c r="F10" s="1"/>
      <c r="G10" s="1"/>
      <c r="H10" s="1"/>
      <c r="I10" s="1"/>
    </row>
    <row r="11" spans="1:15" ht="12.75" customHeight="1">
      <c r="A11" s="1"/>
      <c r="B11" s="1"/>
      <c r="C11" s="1"/>
      <c r="D11" s="1"/>
      <c r="E11" s="1"/>
      <c r="F11" s="1"/>
      <c r="G11" s="1"/>
      <c r="H11" s="1"/>
      <c r="I11" s="1"/>
    </row>
    <row r="12" spans="1:15" ht="12.75" customHeight="1">
      <c r="A12" s="1"/>
      <c r="B12" s="1"/>
      <c r="C12" s="1"/>
      <c r="D12" s="1"/>
      <c r="E12" s="1"/>
      <c r="F12" s="1"/>
      <c r="G12" s="1"/>
      <c r="H12" s="1"/>
      <c r="I12" s="58"/>
    </row>
    <row r="13" spans="1:15" ht="12.75" customHeight="1">
      <c r="A13" s="1"/>
      <c r="B13" s="1"/>
      <c r="C13" s="1"/>
      <c r="D13" s="1"/>
      <c r="E13" s="1"/>
      <c r="F13" s="1"/>
      <c r="G13" s="1"/>
      <c r="H13" s="1"/>
      <c r="I13" s="58"/>
    </row>
    <row r="14" spans="1:15" ht="12.75" customHeight="1">
      <c r="A14" s="1"/>
      <c r="B14" s="1"/>
      <c r="C14" s="1"/>
      <c r="D14" s="1"/>
      <c r="E14" s="1"/>
      <c r="F14" s="1"/>
      <c r="G14" s="1"/>
      <c r="H14" s="1"/>
      <c r="I14" s="141"/>
    </row>
    <row r="15" spans="1:15" ht="12.75" customHeight="1">
      <c r="I15" s="58"/>
    </row>
    <row r="22" spans="9:9" ht="12.75" customHeight="1">
      <c r="I22" s="23"/>
    </row>
    <row r="23" spans="9:9" ht="12.75" customHeight="1">
      <c r="I23" s="3"/>
    </row>
    <row r="37" spans="2:10" ht="12.75" customHeight="1">
      <c r="J37" s="149" t="s">
        <v>368</v>
      </c>
    </row>
    <row r="38" spans="2:10" ht="12.75" customHeight="1">
      <c r="J38" s="150"/>
    </row>
    <row r="48" spans="2:10" ht="12.75" customHeight="1">
      <c r="B48" s="1" t="s">
        <v>180</v>
      </c>
      <c r="C48" s="48"/>
    </row>
    <row r="49" spans="2:9" ht="12.75" customHeight="1">
      <c r="B49" s="28" t="s">
        <v>179</v>
      </c>
      <c r="C49" s="66"/>
    </row>
    <row r="50" spans="2:9" ht="12.75" customHeight="1">
      <c r="B50" s="53" t="s">
        <v>181</v>
      </c>
      <c r="C50" s="48"/>
    </row>
    <row r="51" spans="2:9" ht="12.75" customHeight="1">
      <c r="B51" s="30" t="s">
        <v>182</v>
      </c>
      <c r="C51" s="49"/>
      <c r="D51" s="52"/>
      <c r="E51" s="52"/>
      <c r="F51" s="52"/>
    </row>
    <row r="52" spans="2:9" ht="12.75" customHeight="1">
      <c r="B52" s="52"/>
      <c r="C52" s="65"/>
      <c r="D52" s="52"/>
      <c r="E52" s="52"/>
      <c r="F52" s="52"/>
    </row>
    <row r="53" spans="2:9" ht="12.75" customHeight="1">
      <c r="B53" s="3" t="s">
        <v>381</v>
      </c>
      <c r="C53" s="11">
        <v>20</v>
      </c>
      <c r="D53" t="s">
        <v>24</v>
      </c>
    </row>
    <row r="54" spans="2:9" ht="12.75" customHeight="1">
      <c r="B54" s="3" t="s">
        <v>382</v>
      </c>
      <c r="C54" s="11">
        <v>16</v>
      </c>
      <c r="D54" t="s">
        <v>24</v>
      </c>
      <c r="E54" s="32"/>
      <c r="I54" s="142"/>
    </row>
    <row r="55" spans="2:9" ht="12.75" customHeight="1">
      <c r="B55" s="3" t="s">
        <v>33</v>
      </c>
      <c r="C55" s="93">
        <f>5/7</f>
        <v>0.7142857142857143</v>
      </c>
      <c r="D55" s="147"/>
      <c r="E55" s="32" t="s">
        <v>378</v>
      </c>
      <c r="I55" s="142"/>
    </row>
    <row r="56" spans="2:9" ht="12.75" customHeight="1">
      <c r="B56" s="52"/>
      <c r="C56" s="65"/>
      <c r="D56" s="52"/>
      <c r="E56" s="52"/>
      <c r="F56" s="52"/>
    </row>
    <row r="57" spans="2:9" ht="12.75" customHeight="1">
      <c r="B57" s="6" t="s">
        <v>5</v>
      </c>
    </row>
    <row r="58" spans="2:9" ht="12.75" customHeight="1">
      <c r="B58" s="3" t="s">
        <v>165</v>
      </c>
      <c r="C58" s="11">
        <v>5</v>
      </c>
      <c r="D58" s="3" t="s">
        <v>27</v>
      </c>
      <c r="E58" s="32" t="s">
        <v>328</v>
      </c>
    </row>
    <row r="59" spans="2:9" ht="12.75" customHeight="1">
      <c r="B59" s="3" t="s">
        <v>355</v>
      </c>
      <c r="C59" s="11">
        <v>0</v>
      </c>
      <c r="D59" s="3" t="s">
        <v>2</v>
      </c>
      <c r="E59" s="32" t="s">
        <v>365</v>
      </c>
    </row>
    <row r="60" spans="2:9" ht="12.75" customHeight="1">
      <c r="B60" s="3" t="s">
        <v>164</v>
      </c>
      <c r="C60">
        <f>C58*(1-C59/100)</f>
        <v>5</v>
      </c>
      <c r="D60" s="3" t="s">
        <v>27</v>
      </c>
      <c r="E60" s="32" t="s">
        <v>363</v>
      </c>
    </row>
    <row r="61" spans="2:9" ht="12.75" customHeight="1">
      <c r="B61" s="3" t="s">
        <v>28</v>
      </c>
      <c r="C61" s="11">
        <v>20</v>
      </c>
      <c r="D61" s="3" t="s">
        <v>22</v>
      </c>
      <c r="E61" s="32" t="s">
        <v>360</v>
      </c>
      <c r="I61" s="142"/>
    </row>
    <row r="62" spans="2:9" ht="12.75" customHeight="1">
      <c r="B62" s="3" t="s">
        <v>60</v>
      </c>
      <c r="C62" s="11">
        <v>1</v>
      </c>
      <c r="D62" s="3" t="s">
        <v>22</v>
      </c>
      <c r="E62" s="32" t="s">
        <v>364</v>
      </c>
    </row>
    <row r="63" spans="2:9" ht="12.75" customHeight="1">
      <c r="B63" s="3" t="s">
        <v>29</v>
      </c>
      <c r="C63" s="87">
        <v>236</v>
      </c>
      <c r="D63" s="3" t="s">
        <v>30</v>
      </c>
      <c r="E63" s="32" t="s">
        <v>364</v>
      </c>
      <c r="F63" s="3"/>
      <c r="I63" s="7"/>
    </row>
    <row r="64" spans="2:9" ht="12.75" customHeight="1">
      <c r="B64" s="3" t="s">
        <v>57</v>
      </c>
      <c r="C64" s="94">
        <v>55</v>
      </c>
      <c r="D64" t="s">
        <v>2</v>
      </c>
      <c r="E64" s="32" t="s">
        <v>372</v>
      </c>
      <c r="I64" s="142"/>
    </row>
    <row r="65" spans="2:9" ht="12.75" customHeight="1">
      <c r="B65" s="3" t="s">
        <v>331</v>
      </c>
      <c r="C65" s="4">
        <f>$C$58*1.2*1.006*($C$61-C62)*$C$63*C53*C55*(1-C64/100)/1000</f>
        <v>173.9920114285714</v>
      </c>
      <c r="D65" t="s">
        <v>1</v>
      </c>
    </row>
    <row r="66" spans="2:9" ht="12.75" customHeight="1">
      <c r="B66" s="3" t="s">
        <v>332</v>
      </c>
      <c r="C66" s="4">
        <f>$C$60*1.2*1.006*($C$61-C62)*$C$63*C55*C54*(1-C64/100)/1000</f>
        <v>139.19360914285713</v>
      </c>
      <c r="D66" t="s">
        <v>1</v>
      </c>
    </row>
    <row r="67" spans="2:9" ht="12.75" customHeight="1">
      <c r="B67" s="3" t="s">
        <v>8</v>
      </c>
      <c r="C67" s="123">
        <f>C65-C66</f>
        <v>34.798402285714275</v>
      </c>
      <c r="D67" t="s">
        <v>1</v>
      </c>
    </row>
    <row r="68" spans="2:9" ht="12.75" customHeight="1">
      <c r="B68" s="6" t="s">
        <v>7</v>
      </c>
      <c r="C68" s="2"/>
      <c r="E68" s="32" t="s">
        <v>373</v>
      </c>
    </row>
    <row r="69" spans="2:9" ht="12.75" customHeight="1">
      <c r="B69" s="3" t="s">
        <v>388</v>
      </c>
      <c r="C69" s="94">
        <v>700</v>
      </c>
      <c r="D69" t="s">
        <v>34</v>
      </c>
      <c r="E69" s="32" t="s">
        <v>370</v>
      </c>
    </row>
    <row r="70" spans="2:9" ht="12.75" customHeight="1">
      <c r="B70" s="3" t="s">
        <v>366</v>
      </c>
      <c r="C70" s="143">
        <v>50</v>
      </c>
      <c r="D70" s="3" t="s">
        <v>2</v>
      </c>
      <c r="E70" s="32" t="s">
        <v>369</v>
      </c>
    </row>
    <row r="71" spans="2:9" ht="12.75" customHeight="1">
      <c r="B71" s="3" t="s">
        <v>389</v>
      </c>
      <c r="C71" s="2">
        <f>C58*C69/(C70/100*1000)</f>
        <v>7</v>
      </c>
      <c r="D71" t="s">
        <v>10</v>
      </c>
      <c r="E71" s="32"/>
    </row>
    <row r="72" spans="2:9" ht="12.75" customHeight="1">
      <c r="B72" s="3" t="s">
        <v>35</v>
      </c>
      <c r="C72" s="94">
        <v>400</v>
      </c>
      <c r="D72" t="s">
        <v>34</v>
      </c>
      <c r="E72" s="32" t="s">
        <v>370</v>
      </c>
    </row>
    <row r="73" spans="2:9" ht="12.75" customHeight="1">
      <c r="B73" s="3" t="s">
        <v>367</v>
      </c>
      <c r="C73" s="143">
        <v>50</v>
      </c>
      <c r="D73" s="3" t="s">
        <v>2</v>
      </c>
      <c r="E73" s="32" t="s">
        <v>369</v>
      </c>
    </row>
    <row r="74" spans="2:9" ht="12.75" customHeight="1">
      <c r="B74" s="3" t="s">
        <v>390</v>
      </c>
      <c r="C74" s="4">
        <f>C58*C72/(C73/100*1000)</f>
        <v>4</v>
      </c>
      <c r="D74" t="s">
        <v>10</v>
      </c>
      <c r="E74" s="32"/>
      <c r="I74" s="7"/>
    </row>
    <row r="75" spans="2:9" ht="12.75" customHeight="1">
      <c r="B75" s="3" t="s">
        <v>371</v>
      </c>
      <c r="C75" s="8">
        <f>C71+C74</f>
        <v>11</v>
      </c>
      <c r="D75" t="s">
        <v>10</v>
      </c>
      <c r="E75" s="32"/>
      <c r="I75" s="7"/>
    </row>
    <row r="76" spans="2:9" ht="12.75" customHeight="1">
      <c r="B76" s="3" t="s">
        <v>380</v>
      </c>
      <c r="C76" s="153">
        <f>C55*365</f>
        <v>260.71428571428572</v>
      </c>
      <c r="D76" t="s">
        <v>25</v>
      </c>
      <c r="E76" s="32" t="s">
        <v>395</v>
      </c>
      <c r="I76" s="7"/>
    </row>
    <row r="77" spans="2:9" ht="12.75" customHeight="1">
      <c r="B77" s="3" t="s">
        <v>8</v>
      </c>
      <c r="C77" s="123">
        <f>C75*(C53-C54)*C76/1000</f>
        <v>11.471428571428573</v>
      </c>
      <c r="D77" t="s">
        <v>1</v>
      </c>
      <c r="E77" s="32"/>
    </row>
    <row r="78" spans="2:9" ht="12.75" customHeight="1">
      <c r="C78" s="2"/>
    </row>
    <row r="79" spans="2:9" ht="12.75" customHeight="1">
      <c r="C79" s="1" t="s">
        <v>5</v>
      </c>
      <c r="D79" s="1"/>
      <c r="E79" s="1" t="s">
        <v>6</v>
      </c>
      <c r="F79" s="1"/>
      <c r="G79" s="1" t="s">
        <v>7</v>
      </c>
    </row>
    <row r="80" spans="2:9" ht="12.75" customHeight="1">
      <c r="B80" s="1" t="s">
        <v>4</v>
      </c>
      <c r="C80" s="85">
        <f>C67</f>
        <v>34.798402285714275</v>
      </c>
      <c r="D80" s="2" t="s">
        <v>1</v>
      </c>
      <c r="E80" s="85">
        <v>0</v>
      </c>
      <c r="F80" s="2" t="s">
        <v>1</v>
      </c>
      <c r="G80" s="85">
        <f>C77</f>
        <v>11.471428571428573</v>
      </c>
      <c r="H80" s="2" t="s">
        <v>1</v>
      </c>
    </row>
    <row r="81" spans="1:15" ht="12.75" customHeight="1">
      <c r="C81" s="4"/>
      <c r="G81" s="4"/>
    </row>
    <row r="82" spans="1:15" ht="12.75" customHeight="1">
      <c r="C82" s="4"/>
      <c r="G82" s="4"/>
    </row>
    <row r="83" spans="1:15" ht="15">
      <c r="A83" s="111" t="s">
        <v>183</v>
      </c>
      <c r="B83" s="57"/>
      <c r="C83" s="57"/>
      <c r="D83" s="57"/>
      <c r="E83" s="57"/>
      <c r="F83" s="57"/>
      <c r="G83" s="57"/>
      <c r="H83" s="57"/>
      <c r="I83" s="57"/>
      <c r="J83" s="57"/>
      <c r="K83" s="57"/>
      <c r="L83" s="57"/>
      <c r="M83" s="57"/>
      <c r="N83" s="57"/>
      <c r="O83" s="57"/>
    </row>
    <row r="84" spans="1:15" ht="12.75" customHeight="1">
      <c r="C84" s="2"/>
    </row>
    <row r="85" spans="1:15" ht="12.75" customHeight="1">
      <c r="B85" s="1" t="s">
        <v>469</v>
      </c>
    </row>
    <row r="86" spans="1:15" ht="25.5" customHeight="1">
      <c r="B86" s="107" t="s">
        <v>184</v>
      </c>
      <c r="C86" s="77" t="s">
        <v>529</v>
      </c>
      <c r="D86" s="77" t="s">
        <v>530</v>
      </c>
      <c r="E86" s="77" t="s">
        <v>531</v>
      </c>
      <c r="F86" s="77" t="s">
        <v>532</v>
      </c>
    </row>
    <row r="87" spans="1:15" ht="12.75" customHeight="1">
      <c r="B87" s="103" t="s">
        <v>59</v>
      </c>
      <c r="C87" s="36">
        <v>236</v>
      </c>
      <c r="D87" s="36">
        <v>250</v>
      </c>
      <c r="E87" s="36">
        <v>249</v>
      </c>
      <c r="F87" s="36">
        <v>270</v>
      </c>
    </row>
    <row r="88" spans="1:15" ht="12.75" customHeight="1">
      <c r="B88" s="104" t="s">
        <v>172</v>
      </c>
      <c r="C88" s="76">
        <v>1.0031973140495882</v>
      </c>
      <c r="D88" s="76">
        <v>1.1659517045454553</v>
      </c>
      <c r="E88" s="76">
        <v>-0.63030057251908345</v>
      </c>
      <c r="F88" s="76">
        <v>-2.1886210640608041</v>
      </c>
    </row>
    <row r="89" spans="1:15" ht="12.75" customHeight="1">
      <c r="B89" s="137" t="s">
        <v>320</v>
      </c>
      <c r="C89" s="37"/>
      <c r="D89" s="37"/>
      <c r="E89" s="37"/>
      <c r="F89" s="37"/>
    </row>
    <row r="90" spans="1:15" ht="12.75" customHeight="1">
      <c r="B90" s="103"/>
      <c r="C90" s="37"/>
      <c r="D90" s="37"/>
      <c r="E90" s="37"/>
      <c r="F90" s="37"/>
    </row>
    <row r="91" spans="1:15" ht="12.75" customHeight="1">
      <c r="B91" s="107" t="s">
        <v>326</v>
      </c>
      <c r="C91" s="64"/>
      <c r="D91" s="23" t="s">
        <v>327</v>
      </c>
    </row>
    <row r="92" spans="1:15" ht="12.75" customHeight="1">
      <c r="B92" s="1"/>
      <c r="C92" s="2"/>
    </row>
    <row r="93" spans="1:15" ht="12.75" customHeight="1">
      <c r="B93" s="1"/>
      <c r="C93" s="2"/>
    </row>
    <row r="94" spans="1:15" ht="12.75" customHeight="1">
      <c r="B94" s="1"/>
      <c r="C94" s="2"/>
    </row>
    <row r="95" spans="1:15" ht="12.75" customHeight="1">
      <c r="B95" s="1"/>
      <c r="C95" s="2"/>
    </row>
    <row r="96" spans="1:15" ht="12.75" customHeight="1">
      <c r="B96" s="1"/>
      <c r="C96" s="2"/>
    </row>
    <row r="97" spans="2:3" ht="12.75" customHeight="1">
      <c r="B97" s="1"/>
      <c r="C97" s="2"/>
    </row>
    <row r="98" spans="2:3" ht="12.75" customHeight="1">
      <c r="B98" s="1"/>
      <c r="C98" s="2"/>
    </row>
    <row r="99" spans="2:3" ht="12.75" customHeight="1">
      <c r="B99" s="1"/>
      <c r="C99" s="2"/>
    </row>
    <row r="100" spans="2:3" ht="12.75" customHeight="1">
      <c r="B100" s="1"/>
      <c r="C100" s="2"/>
    </row>
    <row r="101" spans="2:3" ht="12.75" customHeight="1">
      <c r="B101" s="1"/>
      <c r="C101" s="2"/>
    </row>
    <row r="102" spans="2:3" ht="12.75" customHeight="1">
      <c r="B102" s="1"/>
      <c r="C102" s="2"/>
    </row>
    <row r="103" spans="2:3" ht="12.75" customHeight="1">
      <c r="B103" s="1"/>
      <c r="C103" s="2"/>
    </row>
    <row r="104" spans="2:3" ht="12.75" customHeight="1">
      <c r="B104" s="1"/>
      <c r="C104" s="2"/>
    </row>
    <row r="105" spans="2:3" ht="12.75" customHeight="1">
      <c r="B105" s="1"/>
      <c r="C105" s="2"/>
    </row>
    <row r="106" spans="2:3" ht="12.75" customHeight="1">
      <c r="B106" s="1"/>
      <c r="C106" s="2"/>
    </row>
    <row r="107" spans="2:3" ht="12.75" customHeight="1">
      <c r="B107" s="1"/>
      <c r="C107" s="2"/>
    </row>
    <row r="108" spans="2:3" ht="12.75" customHeight="1">
      <c r="B108" s="1"/>
      <c r="C108" s="2"/>
    </row>
    <row r="109" spans="2:3" ht="12.75" customHeight="1">
      <c r="B109" s="1"/>
      <c r="C109" s="2"/>
    </row>
    <row r="110" spans="2:3" ht="12.75" customHeight="1">
      <c r="B110" s="1"/>
      <c r="C110" s="2"/>
    </row>
    <row r="111" spans="2:3" ht="12.75" customHeight="1">
      <c r="B111" s="1"/>
      <c r="C111" s="2"/>
    </row>
    <row r="112" spans="2:3" ht="12.75" customHeight="1">
      <c r="B112" s="1"/>
      <c r="C112" s="2"/>
    </row>
    <row r="113" spans="2:8">
      <c r="B113" s="1" t="s">
        <v>274</v>
      </c>
    </row>
    <row r="114" spans="2:8" ht="16.5" customHeight="1">
      <c r="B114" s="284" t="s">
        <v>82</v>
      </c>
      <c r="C114" s="284"/>
      <c r="D114" s="280" t="s">
        <v>90</v>
      </c>
      <c r="E114" s="280"/>
      <c r="F114" s="280"/>
    </row>
    <row r="115" spans="2:8">
      <c r="B115" s="283" t="s">
        <v>89</v>
      </c>
      <c r="C115" s="283"/>
      <c r="D115" s="272" t="s">
        <v>86</v>
      </c>
      <c r="E115" s="272"/>
      <c r="F115" s="272"/>
    </row>
    <row r="116" spans="2:8">
      <c r="B116" s="283" t="s">
        <v>83</v>
      </c>
      <c r="C116" s="283"/>
      <c r="D116" s="288" t="s">
        <v>87</v>
      </c>
      <c r="E116" s="288"/>
      <c r="F116" s="288"/>
    </row>
    <row r="117" spans="2:8">
      <c r="B117" s="283" t="s">
        <v>84</v>
      </c>
      <c r="C117" s="283"/>
      <c r="D117" s="272" t="s">
        <v>88</v>
      </c>
      <c r="E117" s="272"/>
      <c r="F117" s="272"/>
    </row>
    <row r="118" spans="2:8">
      <c r="B118" s="284" t="s">
        <v>85</v>
      </c>
      <c r="C118" s="284"/>
      <c r="D118" s="285" t="s">
        <v>88</v>
      </c>
      <c r="E118" s="285"/>
      <c r="F118" s="285"/>
    </row>
    <row r="119" spans="2:8">
      <c r="B119" s="137" t="s">
        <v>321</v>
      </c>
      <c r="H119" s="32" t="s">
        <v>322</v>
      </c>
    </row>
    <row r="120" spans="2:8" ht="12.75" customHeight="1">
      <c r="B120" s="1"/>
      <c r="C120" s="2"/>
    </row>
    <row r="121" spans="2:8" ht="12.75" customHeight="1">
      <c r="B121" s="1" t="s">
        <v>354</v>
      </c>
      <c r="C121" s="2"/>
    </row>
    <row r="122" spans="2:8" ht="26.25" customHeight="1">
      <c r="B122" s="60" t="s">
        <v>135</v>
      </c>
      <c r="C122" s="60"/>
      <c r="D122" s="68"/>
      <c r="E122" s="146" t="s">
        <v>352</v>
      </c>
      <c r="F122" s="146" t="s">
        <v>353</v>
      </c>
    </row>
    <row r="123" spans="2:8" ht="12.75" customHeight="1">
      <c r="B123" s="138" t="s">
        <v>136</v>
      </c>
      <c r="C123" s="61"/>
      <c r="D123" s="67"/>
      <c r="E123" s="70" t="s">
        <v>166</v>
      </c>
      <c r="F123" s="70" t="s">
        <v>169</v>
      </c>
    </row>
    <row r="124" spans="2:8" ht="12.75" customHeight="1">
      <c r="B124" s="138" t="s">
        <v>334</v>
      </c>
      <c r="C124" s="61"/>
      <c r="D124" s="67"/>
      <c r="E124" s="70" t="s">
        <v>167</v>
      </c>
      <c r="F124" s="70" t="s">
        <v>170</v>
      </c>
      <c r="H124" s="9"/>
    </row>
    <row r="125" spans="2:8" ht="12.75" customHeight="1">
      <c r="B125" s="292" t="s">
        <v>335</v>
      </c>
      <c r="C125" s="284"/>
      <c r="D125" s="139"/>
      <c r="E125" s="71" t="s">
        <v>168</v>
      </c>
      <c r="F125" s="71" t="s">
        <v>171</v>
      </c>
    </row>
    <row r="126" spans="2:8" ht="12.75" customHeight="1">
      <c r="B126" s="32" t="s">
        <v>336</v>
      </c>
      <c r="C126" s="2"/>
    </row>
    <row r="127" spans="2:8" ht="12.75" customHeight="1">
      <c r="B127" s="1"/>
      <c r="C127" s="2"/>
    </row>
    <row r="128" spans="2:8" ht="12.75" customHeight="1">
      <c r="B128" s="1" t="s">
        <v>351</v>
      </c>
      <c r="C128" s="2"/>
    </row>
    <row r="129" spans="2:9" ht="17.25" customHeight="1">
      <c r="B129" s="140" t="s">
        <v>137</v>
      </c>
      <c r="C129" s="60"/>
      <c r="D129" s="69"/>
      <c r="E129" s="289" t="s">
        <v>141</v>
      </c>
      <c r="F129" s="289"/>
    </row>
    <row r="130" spans="2:9" ht="12.75" customHeight="1">
      <c r="B130" s="138" t="s">
        <v>138</v>
      </c>
      <c r="C130" s="61"/>
      <c r="D130" s="67"/>
      <c r="E130" s="290">
        <v>30</v>
      </c>
      <c r="F130" s="290"/>
    </row>
    <row r="131" spans="2:9" ht="12.75" customHeight="1">
      <c r="B131" s="138" t="s">
        <v>139</v>
      </c>
      <c r="C131" s="61"/>
      <c r="D131" s="67"/>
      <c r="E131" s="290">
        <v>50</v>
      </c>
      <c r="F131" s="290"/>
    </row>
    <row r="132" spans="2:9" ht="12.75" customHeight="1">
      <c r="B132" s="140" t="s">
        <v>140</v>
      </c>
      <c r="C132" s="60"/>
      <c r="D132" s="68"/>
      <c r="E132" s="291">
        <v>65</v>
      </c>
      <c r="F132" s="291"/>
    </row>
    <row r="133" spans="2:9" ht="12.75" customHeight="1">
      <c r="B133" s="32" t="s">
        <v>336</v>
      </c>
      <c r="C133" s="61"/>
      <c r="D133" s="67"/>
      <c r="E133" s="70"/>
      <c r="F133" s="70"/>
    </row>
    <row r="135" spans="2:9" ht="12.75" customHeight="1">
      <c r="B135" s="1" t="s">
        <v>357</v>
      </c>
      <c r="C135" s="2"/>
    </row>
    <row r="136" spans="2:9" ht="16.5" customHeight="1">
      <c r="B136" s="3" t="s">
        <v>359</v>
      </c>
    </row>
    <row r="137" spans="2:9" ht="12.75" customHeight="1">
      <c r="B137" s="23" t="s">
        <v>358</v>
      </c>
      <c r="I137" s="32" t="s">
        <v>356</v>
      </c>
    </row>
    <row r="138" spans="2:9" ht="12.75" customHeight="1">
      <c r="H138" s="32"/>
    </row>
    <row r="139" spans="2:9" ht="12.75" customHeight="1">
      <c r="B139" s="23"/>
    </row>
    <row r="140" spans="2:9" ht="12.75" customHeight="1">
      <c r="B140" s="3"/>
    </row>
  </sheetData>
  <mergeCells count="15">
    <mergeCell ref="B114:C114"/>
    <mergeCell ref="D114:F114"/>
    <mergeCell ref="B115:C115"/>
    <mergeCell ref="D115:F115"/>
    <mergeCell ref="B116:C116"/>
    <mergeCell ref="D116:F116"/>
    <mergeCell ref="E129:F129"/>
    <mergeCell ref="E130:F130"/>
    <mergeCell ref="E131:F131"/>
    <mergeCell ref="E132:F132"/>
    <mergeCell ref="B117:C117"/>
    <mergeCell ref="D117:F117"/>
    <mergeCell ref="B118:C118"/>
    <mergeCell ref="D118:F118"/>
    <mergeCell ref="B125:C125"/>
  </mergeCells>
  <hyperlinks>
    <hyperlink ref="J1" location="Sisällysluettelo!A1" display="Palaa sisällysluetteloon" xr:uid="{00000000-0004-0000-0B00-000000000000}"/>
    <hyperlink ref="B89" r:id="rId1" xr:uid="{140854F4-B771-4009-A70B-1372379B90DD}"/>
    <hyperlink ref="B119" r:id="rId2" xr:uid="{5082AC6B-CCD8-4B52-A9B7-AEDFA8AD4B95}"/>
    <hyperlink ref="B137" r:id="rId3" xr:uid="{9243C81F-78FF-4C33-8B0F-E070079C250D}"/>
    <hyperlink ref="D91" r:id="rId4" display="YM asetus" xr:uid="{60EDD0FD-5371-4666-AF38-28A0E659683F}"/>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233B-DCBC-4D7D-98D3-B1ECCA0D3334}">
  <dimension ref="A1:O144"/>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16" width="9.28515625" customWidth="1"/>
    <col min="17" max="17" width="22.42578125" customWidth="1"/>
    <col min="18" max="32" width="9.28515625" customWidth="1"/>
  </cols>
  <sheetData>
    <row r="1" spans="1:15" ht="15">
      <c r="A1" s="111" t="s">
        <v>199</v>
      </c>
      <c r="B1" s="111"/>
      <c r="C1" s="111"/>
      <c r="D1" s="111"/>
      <c r="E1" s="111"/>
      <c r="F1" s="111"/>
      <c r="G1" s="111"/>
      <c r="H1" s="111"/>
      <c r="I1" s="74"/>
      <c r="J1" s="108" t="s">
        <v>0</v>
      </c>
      <c r="K1" s="74"/>
      <c r="L1" s="74"/>
      <c r="M1" s="74"/>
      <c r="N1" s="74"/>
      <c r="O1" s="74"/>
    </row>
    <row r="2" spans="1:15" ht="12.75" customHeight="1"/>
    <row r="3" spans="1:15" ht="12.75" customHeight="1">
      <c r="B3" s="5" t="s">
        <v>396</v>
      </c>
    </row>
    <row r="4" spans="1:15" ht="12.75" customHeight="1">
      <c r="A4" s="1"/>
      <c r="C4" s="1"/>
      <c r="D4" s="1"/>
      <c r="E4" s="1"/>
      <c r="F4" s="1"/>
      <c r="G4" s="1"/>
      <c r="H4" s="1"/>
    </row>
    <row r="5" spans="1:15" ht="12.75" customHeight="1">
      <c r="A5" s="1"/>
      <c r="B5" s="1"/>
      <c r="C5" s="1"/>
      <c r="D5" s="1"/>
      <c r="E5" s="1"/>
      <c r="F5" s="1"/>
      <c r="G5" s="1"/>
      <c r="H5" s="1"/>
    </row>
    <row r="6" spans="1:15" ht="12.75" customHeight="1">
      <c r="A6" s="1"/>
      <c r="B6" s="1"/>
      <c r="C6" s="1"/>
      <c r="D6" s="1"/>
      <c r="E6" s="1"/>
      <c r="F6" s="1"/>
      <c r="G6" s="1"/>
      <c r="H6" s="1"/>
    </row>
    <row r="7" spans="1:15" ht="12.75" customHeight="1">
      <c r="A7" s="1"/>
      <c r="B7" s="1"/>
      <c r="C7" s="1"/>
      <c r="D7" s="1"/>
      <c r="E7" s="1"/>
      <c r="F7" s="1"/>
      <c r="G7" s="1"/>
      <c r="H7" s="1"/>
    </row>
    <row r="8" spans="1:15" ht="12.75" customHeight="1">
      <c r="A8" s="1"/>
      <c r="B8" s="1"/>
      <c r="C8" s="1"/>
      <c r="D8" s="1"/>
      <c r="E8" s="1"/>
      <c r="F8" s="1"/>
      <c r="G8" s="1"/>
      <c r="H8" s="1"/>
    </row>
    <row r="9" spans="1:15" ht="12.75" customHeight="1">
      <c r="A9" s="1"/>
      <c r="B9" s="1"/>
      <c r="C9" s="1"/>
      <c r="D9" s="1"/>
      <c r="E9" s="1"/>
      <c r="F9" s="1"/>
      <c r="G9" s="1"/>
      <c r="H9" s="1"/>
    </row>
    <row r="10" spans="1:15" ht="12.75" customHeight="1">
      <c r="A10" s="1"/>
      <c r="B10" s="1"/>
      <c r="C10" s="1"/>
      <c r="D10" s="1"/>
      <c r="E10" s="1"/>
      <c r="F10" s="1"/>
      <c r="G10" s="1"/>
      <c r="H10" s="1"/>
    </row>
    <row r="11" spans="1:15" ht="12.75" customHeight="1">
      <c r="A11" s="1"/>
      <c r="B11" s="1"/>
      <c r="C11" s="1"/>
      <c r="D11" s="1"/>
      <c r="E11" s="1"/>
      <c r="F11" s="1"/>
      <c r="G11" s="1"/>
      <c r="H11" s="1"/>
    </row>
    <row r="12" spans="1:15" ht="12.75" customHeight="1">
      <c r="A12" s="1"/>
      <c r="B12" s="1"/>
      <c r="C12" s="1"/>
      <c r="D12" s="1"/>
      <c r="E12" s="1"/>
      <c r="F12" s="1"/>
      <c r="G12" s="1"/>
      <c r="H12" s="1"/>
    </row>
    <row r="13" spans="1:15" ht="12.75" customHeight="1">
      <c r="A13" s="1"/>
      <c r="B13" s="1"/>
      <c r="C13" s="1"/>
      <c r="D13" s="1"/>
      <c r="E13" s="1"/>
      <c r="F13" s="1"/>
      <c r="G13" s="1"/>
      <c r="H13" s="1"/>
    </row>
    <row r="14" spans="1:15" ht="12.75" customHeight="1">
      <c r="A14" s="1"/>
      <c r="B14" s="1"/>
      <c r="C14" s="1"/>
      <c r="D14" s="1"/>
      <c r="E14" s="1"/>
      <c r="F14" s="1"/>
      <c r="G14" s="1"/>
      <c r="H14" s="1"/>
    </row>
    <row r="15" spans="1:15" ht="12.75" customHeight="1"/>
    <row r="16" spans="1:15"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spans="2:9" ht="12.75" customHeight="1"/>
    <row r="50" spans="2:9" ht="12.75" customHeight="1"/>
    <row r="51" spans="2:9" ht="12.75" customHeight="1"/>
    <row r="52" spans="2:9" ht="12.75" customHeight="1"/>
    <row r="53" spans="2:9" ht="12.75" customHeight="1"/>
    <row r="54" spans="2:9" ht="12.75" customHeight="1"/>
    <row r="55" spans="2:9" ht="12.75" customHeight="1">
      <c r="B55" s="1" t="s">
        <v>180</v>
      </c>
      <c r="C55" s="48"/>
    </row>
    <row r="56" spans="2:9" ht="12.75" customHeight="1">
      <c r="B56" s="28" t="s">
        <v>179</v>
      </c>
      <c r="C56" s="66"/>
    </row>
    <row r="57" spans="2:9" ht="12.75" customHeight="1">
      <c r="B57" s="53" t="s">
        <v>181</v>
      </c>
      <c r="C57" s="48"/>
    </row>
    <row r="58" spans="2:9" ht="12.75" customHeight="1">
      <c r="B58" s="30" t="s">
        <v>182</v>
      </c>
      <c r="C58" s="49"/>
      <c r="D58" s="52"/>
      <c r="E58" s="52"/>
      <c r="F58" s="52"/>
    </row>
    <row r="59" spans="2:9" ht="12.75" customHeight="1">
      <c r="B59" s="1"/>
    </row>
    <row r="60" spans="2:9" ht="12.75" customHeight="1">
      <c r="B60" s="3" t="s">
        <v>26</v>
      </c>
      <c r="C60" s="93">
        <v>3</v>
      </c>
      <c r="D60" s="3" t="s">
        <v>27</v>
      </c>
      <c r="E60" s="32" t="s">
        <v>328</v>
      </c>
    </row>
    <row r="61" spans="2:9" ht="12.75" customHeight="1">
      <c r="B61" s="3" t="s">
        <v>33</v>
      </c>
      <c r="C61" s="93">
        <f>5/7</f>
        <v>0.7142857142857143</v>
      </c>
      <c r="D61" s="147"/>
      <c r="E61" s="32" t="s">
        <v>378</v>
      </c>
      <c r="I61" s="142"/>
    </row>
    <row r="62" spans="2:9" ht="12.75" customHeight="1">
      <c r="B62" s="3" t="s">
        <v>379</v>
      </c>
      <c r="C62" s="153">
        <f>C61*365</f>
        <v>260.71428571428572</v>
      </c>
      <c r="D62" t="s">
        <v>30</v>
      </c>
      <c r="E62" s="32" t="s">
        <v>384</v>
      </c>
      <c r="I62" s="7"/>
    </row>
    <row r="63" spans="2:9" ht="12.75" customHeight="1">
      <c r="B63" s="3" t="s">
        <v>383</v>
      </c>
      <c r="C63" s="11">
        <v>10</v>
      </c>
      <c r="D63" t="s">
        <v>24</v>
      </c>
    </row>
    <row r="64" spans="2:9" ht="12.75" customHeight="1">
      <c r="B64" s="3" t="s">
        <v>380</v>
      </c>
      <c r="C64" s="154">
        <f>C62*C63</f>
        <v>2607.1428571428573</v>
      </c>
      <c r="D64" t="s">
        <v>12</v>
      </c>
      <c r="E64" s="32"/>
      <c r="I64" s="7"/>
    </row>
    <row r="65" spans="2:5" ht="12.75" customHeight="1">
      <c r="B65" s="1"/>
    </row>
    <row r="66" spans="2:5" ht="12.75" customHeight="1">
      <c r="B66" s="6" t="s">
        <v>5</v>
      </c>
    </row>
    <row r="67" spans="2:5" ht="12.75" customHeight="1">
      <c r="B67" s="3" t="s">
        <v>28</v>
      </c>
      <c r="C67" s="11">
        <v>22</v>
      </c>
      <c r="D67" s="3" t="s">
        <v>22</v>
      </c>
      <c r="E67" s="32" t="s">
        <v>360</v>
      </c>
    </row>
    <row r="68" spans="2:5" ht="12.75" customHeight="1">
      <c r="B68" s="3" t="s">
        <v>60</v>
      </c>
      <c r="C68" s="11">
        <v>1</v>
      </c>
      <c r="D68" s="3" t="s">
        <v>22</v>
      </c>
      <c r="E68" s="32" t="s">
        <v>364</v>
      </c>
    </row>
    <row r="69" spans="2:5" ht="12.75" customHeight="1">
      <c r="B69" s="3" t="s">
        <v>29</v>
      </c>
      <c r="C69" s="11">
        <v>236</v>
      </c>
      <c r="D69" t="s">
        <v>30</v>
      </c>
      <c r="E69" s="32" t="s">
        <v>364</v>
      </c>
    </row>
    <row r="70" spans="2:5" ht="12.75" customHeight="1">
      <c r="B70" s="3" t="s">
        <v>36</v>
      </c>
      <c r="C70" s="11">
        <v>0</v>
      </c>
      <c r="D70" t="s">
        <v>2</v>
      </c>
      <c r="E70" s="32" t="s">
        <v>598</v>
      </c>
    </row>
    <row r="71" spans="2:5" ht="12.75" customHeight="1">
      <c r="B71" s="3" t="s">
        <v>37</v>
      </c>
      <c r="C71" s="11">
        <v>68</v>
      </c>
      <c r="D71" s="152" t="s">
        <v>2</v>
      </c>
      <c r="E71" s="32" t="s">
        <v>603</v>
      </c>
    </row>
    <row r="72" spans="2:5" ht="12.75" customHeight="1">
      <c r="B72" s="3" t="s">
        <v>8</v>
      </c>
      <c r="C72" s="123">
        <f>((C60*1.2*1.006*(C67-C68)*C69*C61*C63*(C71/100-C70/100)/1000))</f>
        <v>87.179155199999997</v>
      </c>
      <c r="D72" t="s">
        <v>1</v>
      </c>
      <c r="E72" s="32" t="s">
        <v>385</v>
      </c>
    </row>
    <row r="73" spans="2:5" ht="12.75" customHeight="1">
      <c r="B73" s="3"/>
      <c r="C73" s="4"/>
    </row>
    <row r="74" spans="2:5" ht="12.75" customHeight="1">
      <c r="B74" s="6" t="s">
        <v>7</v>
      </c>
      <c r="E74" s="32" t="s">
        <v>393</v>
      </c>
    </row>
    <row r="75" spans="2:5" ht="12.75" customHeight="1">
      <c r="B75" s="3" t="s">
        <v>388</v>
      </c>
      <c r="C75" s="11">
        <v>700</v>
      </c>
      <c r="D75" t="s">
        <v>34</v>
      </c>
      <c r="E75" s="32" t="s">
        <v>370</v>
      </c>
    </row>
    <row r="76" spans="2:5" ht="12.75" customHeight="1">
      <c r="B76" s="3" t="s">
        <v>366</v>
      </c>
      <c r="C76" s="143">
        <v>50</v>
      </c>
      <c r="D76" s="3" t="s">
        <v>2</v>
      </c>
      <c r="E76" s="32" t="s">
        <v>369</v>
      </c>
    </row>
    <row r="77" spans="2:5" ht="12.75" customHeight="1">
      <c r="B77" s="3" t="s">
        <v>389</v>
      </c>
      <c r="C77">
        <f>C60*C75/(C76/100*1000)</f>
        <v>4.2</v>
      </c>
      <c r="D77" t="s">
        <v>10</v>
      </c>
      <c r="E77" s="32"/>
    </row>
    <row r="78" spans="2:5" ht="12.75" customHeight="1">
      <c r="B78" s="3" t="s">
        <v>35</v>
      </c>
      <c r="C78" s="11">
        <v>500</v>
      </c>
      <c r="D78" t="s">
        <v>34</v>
      </c>
      <c r="E78" s="32" t="s">
        <v>370</v>
      </c>
    </row>
    <row r="79" spans="2:5" ht="12.75" customHeight="1">
      <c r="B79" s="3" t="s">
        <v>367</v>
      </c>
      <c r="C79" s="11">
        <v>50</v>
      </c>
      <c r="D79" t="s">
        <v>2</v>
      </c>
      <c r="E79" s="32" t="s">
        <v>369</v>
      </c>
    </row>
    <row r="80" spans="2:5" ht="12.75" customHeight="1">
      <c r="B80" s="3" t="s">
        <v>390</v>
      </c>
      <c r="C80" s="4">
        <f>C60*C78/(C79/100*1000)</f>
        <v>3</v>
      </c>
      <c r="D80" t="s">
        <v>10</v>
      </c>
      <c r="E80" s="32"/>
    </row>
    <row r="81" spans="1:15" ht="12.75" customHeight="1">
      <c r="B81" s="3" t="s">
        <v>391</v>
      </c>
      <c r="C81" s="4">
        <f>C77+C80</f>
        <v>7.2</v>
      </c>
      <c r="D81" t="s">
        <v>10</v>
      </c>
      <c r="E81" s="32"/>
    </row>
    <row r="82" spans="1:15" ht="12.75" customHeight="1">
      <c r="B82" s="3" t="s">
        <v>387</v>
      </c>
      <c r="C82" s="155">
        <v>25</v>
      </c>
      <c r="D82" t="s">
        <v>2</v>
      </c>
      <c r="E82" s="32" t="s">
        <v>394</v>
      </c>
    </row>
    <row r="83" spans="1:15" ht="12.75" customHeight="1">
      <c r="B83" s="3" t="s">
        <v>392</v>
      </c>
      <c r="C83" s="4">
        <f>C81*(1+C82/100)</f>
        <v>9</v>
      </c>
      <c r="D83" t="s">
        <v>10</v>
      </c>
      <c r="E83" s="32"/>
    </row>
    <row r="84" spans="1:15" ht="12.75" customHeight="1">
      <c r="B84" s="3" t="s">
        <v>8</v>
      </c>
      <c r="C84" s="123">
        <f>(C81-C83)*C64/1000</f>
        <v>-4.6928571428571431</v>
      </c>
      <c r="D84" t="s">
        <v>1</v>
      </c>
      <c r="E84" s="32" t="s">
        <v>386</v>
      </c>
    </row>
    <row r="85" spans="1:15" ht="12.75" customHeight="1">
      <c r="C85" s="2"/>
      <c r="F85" s="2"/>
    </row>
    <row r="86" spans="1:15" ht="12.75" customHeight="1">
      <c r="C86" s="1" t="s">
        <v>5</v>
      </c>
      <c r="D86" s="1"/>
      <c r="E86" s="1" t="s">
        <v>6</v>
      </c>
      <c r="F86" s="1"/>
      <c r="G86" s="1" t="s">
        <v>7</v>
      </c>
    </row>
    <row r="87" spans="1:15" ht="12.75" customHeight="1">
      <c r="B87" s="1" t="s">
        <v>4</v>
      </c>
      <c r="C87" s="85">
        <f>C72</f>
        <v>87.179155199999997</v>
      </c>
      <c r="D87" t="s">
        <v>1</v>
      </c>
      <c r="E87" s="59">
        <v>0</v>
      </c>
      <c r="F87" t="s">
        <v>1</v>
      </c>
      <c r="G87" s="85">
        <f>C84</f>
        <v>-4.6928571428571431</v>
      </c>
      <c r="H87" t="s">
        <v>1</v>
      </c>
    </row>
    <row r="88" spans="1:15" ht="12.75" customHeight="1"/>
    <row r="89" spans="1:15" ht="12.75" customHeight="1"/>
    <row r="90" spans="1:15" ht="15">
      <c r="A90" s="111" t="s">
        <v>183</v>
      </c>
      <c r="B90" s="57"/>
      <c r="C90" s="57"/>
      <c r="D90" s="57"/>
      <c r="E90" s="57"/>
      <c r="F90" s="57"/>
      <c r="G90" s="57"/>
      <c r="H90" s="57"/>
      <c r="I90" s="57"/>
      <c r="J90" s="57"/>
      <c r="K90" s="57"/>
      <c r="L90" s="57"/>
      <c r="M90" s="57"/>
      <c r="N90" s="57"/>
      <c r="O90" s="57"/>
    </row>
    <row r="91" spans="1:15" ht="12.75" customHeight="1">
      <c r="C91" s="2"/>
    </row>
    <row r="92" spans="1:15" ht="12.75" customHeight="1">
      <c r="B92" s="1" t="s">
        <v>469</v>
      </c>
    </row>
    <row r="93" spans="1:15" ht="25.5" customHeight="1">
      <c r="B93" s="107" t="s">
        <v>184</v>
      </c>
      <c r="C93" s="77" t="s">
        <v>529</v>
      </c>
      <c r="D93" s="77" t="s">
        <v>530</v>
      </c>
      <c r="E93" s="77" t="s">
        <v>531</v>
      </c>
      <c r="F93" s="77" t="s">
        <v>532</v>
      </c>
    </row>
    <row r="94" spans="1:15" ht="12.75" customHeight="1">
      <c r="B94" s="103" t="s">
        <v>59</v>
      </c>
      <c r="C94" s="36">
        <v>236</v>
      </c>
      <c r="D94" s="36">
        <v>250</v>
      </c>
      <c r="E94" s="36">
        <v>249</v>
      </c>
      <c r="F94" s="36">
        <v>270</v>
      </c>
    </row>
    <row r="95" spans="1:15" ht="12.75" customHeight="1">
      <c r="B95" s="104" t="s">
        <v>172</v>
      </c>
      <c r="C95" s="76">
        <v>1.0031973140495882</v>
      </c>
      <c r="D95" s="76">
        <v>1.1659517045454553</v>
      </c>
      <c r="E95" s="76">
        <v>-0.63030057251908345</v>
      </c>
      <c r="F95" s="76">
        <v>-2.1886210640608041</v>
      </c>
    </row>
    <row r="96" spans="1:15" ht="12.75" customHeight="1">
      <c r="B96" s="137" t="s">
        <v>320</v>
      </c>
      <c r="C96" s="37"/>
      <c r="D96" s="37"/>
      <c r="E96" s="37"/>
      <c r="F96" s="37"/>
    </row>
    <row r="97" spans="2:6" ht="12.75" customHeight="1">
      <c r="B97" s="103"/>
      <c r="C97" s="37"/>
      <c r="D97" s="37"/>
      <c r="E97" s="37"/>
      <c r="F97" s="37"/>
    </row>
    <row r="98" spans="2:6" ht="12.75" customHeight="1">
      <c r="B98" s="107" t="s">
        <v>326</v>
      </c>
      <c r="C98" s="64"/>
      <c r="D98" s="23" t="s">
        <v>327</v>
      </c>
    </row>
    <row r="99" spans="2:6" ht="12.75" customHeight="1">
      <c r="B99" s="1"/>
      <c r="C99" s="2"/>
    </row>
    <row r="100" spans="2:6" ht="12.75" customHeight="1">
      <c r="B100" s="1"/>
      <c r="C100" s="2"/>
    </row>
    <row r="101" spans="2:6" ht="12.75" customHeight="1">
      <c r="B101" s="1"/>
      <c r="C101" s="2"/>
    </row>
    <row r="102" spans="2:6" ht="12.75" customHeight="1">
      <c r="B102" s="1"/>
      <c r="C102" s="2"/>
    </row>
    <row r="103" spans="2:6" ht="12.75" customHeight="1">
      <c r="B103" s="1"/>
      <c r="C103" s="2"/>
    </row>
    <row r="104" spans="2:6" ht="12.75" customHeight="1">
      <c r="B104" s="1"/>
      <c r="C104" s="2"/>
    </row>
    <row r="105" spans="2:6" ht="12.75" customHeight="1">
      <c r="B105" s="1"/>
      <c r="C105" s="2"/>
    </row>
    <row r="106" spans="2:6" ht="12.75" customHeight="1">
      <c r="B106" s="1"/>
      <c r="C106" s="2"/>
    </row>
    <row r="107" spans="2:6" ht="12.75" customHeight="1">
      <c r="B107" s="1"/>
      <c r="C107" s="2"/>
    </row>
    <row r="108" spans="2:6" ht="12.75" customHeight="1">
      <c r="B108" s="1"/>
      <c r="C108" s="2"/>
    </row>
    <row r="109" spans="2:6" ht="12.75" customHeight="1">
      <c r="B109" s="1"/>
      <c r="C109" s="2"/>
    </row>
    <row r="110" spans="2:6" ht="12.75" customHeight="1">
      <c r="B110" s="1"/>
      <c r="C110" s="2"/>
    </row>
    <row r="111" spans="2:6" ht="12.75" customHeight="1">
      <c r="B111" s="1"/>
      <c r="C111" s="2"/>
    </row>
    <row r="112" spans="2:6" ht="12.75" customHeight="1">
      <c r="B112" s="1"/>
      <c r="C112" s="2"/>
    </row>
    <row r="113" spans="2:13" ht="12.75" customHeight="1">
      <c r="B113" s="1"/>
      <c r="C113" s="2"/>
    </row>
    <row r="114" spans="2:13" ht="12.75" customHeight="1">
      <c r="B114" s="1"/>
      <c r="C114" s="2"/>
    </row>
    <row r="115" spans="2:13" ht="12.75" customHeight="1">
      <c r="B115" s="1"/>
      <c r="C115" s="2"/>
    </row>
    <row r="116" spans="2:13" ht="12.75" customHeight="1">
      <c r="B116" s="1"/>
      <c r="C116" s="2"/>
    </row>
    <row r="117" spans="2:13" ht="12.75" customHeight="1">
      <c r="B117" s="1"/>
      <c r="C117" s="2"/>
    </row>
    <row r="118" spans="2:13" ht="12.75" customHeight="1">
      <c r="B118" s="1"/>
      <c r="C118" s="2"/>
    </row>
    <row r="119" spans="2:13" ht="12.75" customHeight="1">
      <c r="B119" s="1"/>
      <c r="C119" s="2"/>
    </row>
    <row r="120" spans="2:13" ht="12.75" customHeight="1">
      <c r="B120" s="1"/>
      <c r="C120" s="2"/>
    </row>
    <row r="121" spans="2:13" ht="12.75" customHeight="1">
      <c r="B121" s="1"/>
      <c r="C121" s="2"/>
    </row>
    <row r="122" spans="2:13">
      <c r="B122" s="1" t="s">
        <v>377</v>
      </c>
    </row>
    <row r="123" spans="2:13" ht="25.5" customHeight="1">
      <c r="B123" s="284" t="s">
        <v>82</v>
      </c>
      <c r="C123" s="284"/>
      <c r="D123" s="287" t="s">
        <v>375</v>
      </c>
      <c r="E123" s="287"/>
      <c r="F123" s="287" t="s">
        <v>374</v>
      </c>
      <c r="G123" s="287"/>
    </row>
    <row r="124" spans="2:13">
      <c r="B124" s="283" t="s">
        <v>89</v>
      </c>
      <c r="C124" s="283"/>
      <c r="D124" s="272" t="s">
        <v>86</v>
      </c>
      <c r="E124" s="272"/>
      <c r="F124" s="293">
        <v>68</v>
      </c>
      <c r="G124" s="293"/>
    </row>
    <row r="125" spans="2:13">
      <c r="B125" s="283" t="s">
        <v>83</v>
      </c>
      <c r="C125" s="283"/>
      <c r="D125" s="288" t="s">
        <v>87</v>
      </c>
      <c r="E125" s="288"/>
      <c r="F125" s="293">
        <v>73</v>
      </c>
      <c r="G125" s="293"/>
    </row>
    <row r="126" spans="2:13">
      <c r="B126" s="283" t="s">
        <v>84</v>
      </c>
      <c r="C126" s="283"/>
      <c r="D126" s="272" t="s">
        <v>88</v>
      </c>
      <c r="E126" s="272"/>
      <c r="F126" s="293">
        <v>73</v>
      </c>
      <c r="G126" s="293"/>
    </row>
    <row r="127" spans="2:13">
      <c r="B127" s="284" t="s">
        <v>85</v>
      </c>
      <c r="C127" s="284"/>
      <c r="D127" s="285" t="s">
        <v>88</v>
      </c>
      <c r="E127" s="285"/>
      <c r="F127" s="294">
        <v>73</v>
      </c>
      <c r="G127" s="294"/>
    </row>
    <row r="128" spans="2:13" ht="14.25">
      <c r="B128" s="151" t="s">
        <v>376</v>
      </c>
      <c r="C128" s="63"/>
      <c r="D128" s="63"/>
      <c r="E128" s="63"/>
      <c r="F128" s="63"/>
      <c r="G128" s="63"/>
      <c r="H128" s="32" t="s">
        <v>322</v>
      </c>
      <c r="M128" s="3"/>
    </row>
    <row r="129" spans="2:13" ht="12.75" customHeight="1">
      <c r="B129" s="23" t="s">
        <v>612</v>
      </c>
      <c r="C129" s="2"/>
      <c r="E129" s="9"/>
      <c r="F129" s="9"/>
      <c r="G129" s="9"/>
      <c r="H129" s="32" t="s">
        <v>607</v>
      </c>
      <c r="M129" s="45"/>
    </row>
    <row r="130" spans="2:13" ht="12.75" customHeight="1">
      <c r="B130" s="1"/>
      <c r="C130" s="2"/>
      <c r="M130" s="9"/>
    </row>
    <row r="131" spans="2:13" ht="12.75" customHeight="1">
      <c r="B131" s="1" t="s">
        <v>354</v>
      </c>
      <c r="C131" s="2"/>
    </row>
    <row r="132" spans="2:13" ht="26.25" customHeight="1">
      <c r="B132" s="60" t="s">
        <v>135</v>
      </c>
      <c r="C132" s="60"/>
      <c r="D132" s="68"/>
      <c r="E132" s="146" t="s">
        <v>352</v>
      </c>
      <c r="F132" s="146" t="s">
        <v>353</v>
      </c>
    </row>
    <row r="133" spans="2:13" ht="12.75" customHeight="1">
      <c r="B133" s="138" t="s">
        <v>136</v>
      </c>
      <c r="C133" s="61"/>
      <c r="D133" s="67"/>
      <c r="E133" s="70" t="s">
        <v>166</v>
      </c>
      <c r="F133" s="70" t="s">
        <v>169</v>
      </c>
    </row>
    <row r="134" spans="2:13" ht="12.75" customHeight="1">
      <c r="B134" s="138" t="s">
        <v>334</v>
      </c>
      <c r="C134" s="61"/>
      <c r="D134" s="67"/>
      <c r="E134" s="70" t="s">
        <v>167</v>
      </c>
      <c r="F134" s="70" t="s">
        <v>170</v>
      </c>
      <c r="H134" s="9"/>
    </row>
    <row r="135" spans="2:13" ht="12.75" customHeight="1">
      <c r="B135" s="292" t="s">
        <v>335</v>
      </c>
      <c r="C135" s="284"/>
      <c r="D135" s="139"/>
      <c r="E135" s="71" t="s">
        <v>168</v>
      </c>
      <c r="F135" s="71" t="s">
        <v>171</v>
      </c>
    </row>
    <row r="136" spans="2:13" ht="12.75" customHeight="1">
      <c r="B136" s="32" t="s">
        <v>336</v>
      </c>
      <c r="C136" s="2"/>
    </row>
    <row r="137" spans="2:13" ht="12.75" customHeight="1">
      <c r="B137" s="1"/>
      <c r="C137" s="2"/>
    </row>
    <row r="138" spans="2:13" ht="12.75" customHeight="1">
      <c r="B138" s="1" t="s">
        <v>351</v>
      </c>
      <c r="C138" s="2"/>
    </row>
    <row r="139" spans="2:13" ht="17.25" customHeight="1">
      <c r="B139" s="140" t="s">
        <v>137</v>
      </c>
      <c r="C139" s="60"/>
      <c r="D139" s="69"/>
      <c r="E139" s="289" t="s">
        <v>141</v>
      </c>
      <c r="F139" s="289"/>
    </row>
    <row r="140" spans="2:13" ht="12.75" customHeight="1">
      <c r="B140" s="138" t="s">
        <v>138</v>
      </c>
      <c r="C140" s="61"/>
      <c r="D140" s="67"/>
      <c r="E140" s="290">
        <v>30</v>
      </c>
      <c r="F140" s="290"/>
    </row>
    <row r="141" spans="2:13" ht="12.75" customHeight="1">
      <c r="B141" s="138" t="s">
        <v>139</v>
      </c>
      <c r="C141" s="61"/>
      <c r="D141" s="67"/>
      <c r="E141" s="290">
        <v>50</v>
      </c>
      <c r="F141" s="290"/>
    </row>
    <row r="142" spans="2:13" ht="12.75" customHeight="1">
      <c r="B142" s="140" t="s">
        <v>140</v>
      </c>
      <c r="C142" s="60"/>
      <c r="D142" s="68"/>
      <c r="E142" s="291">
        <v>65</v>
      </c>
      <c r="F142" s="291"/>
    </row>
    <row r="143" spans="2:13" ht="12.75" customHeight="1">
      <c r="B143" s="32" t="s">
        <v>336</v>
      </c>
      <c r="C143" s="61"/>
      <c r="D143" s="67"/>
      <c r="E143" s="70"/>
      <c r="F143" s="70"/>
    </row>
    <row r="144" spans="2:13" ht="12.75" customHeight="1"/>
  </sheetData>
  <mergeCells count="20">
    <mergeCell ref="E139:F139"/>
    <mergeCell ref="E140:F140"/>
    <mergeCell ref="E141:F141"/>
    <mergeCell ref="E142:F142"/>
    <mergeCell ref="D123:E123"/>
    <mergeCell ref="F123:G123"/>
    <mergeCell ref="D124:E124"/>
    <mergeCell ref="F124:G124"/>
    <mergeCell ref="D125:E125"/>
    <mergeCell ref="F125:G125"/>
    <mergeCell ref="D126:E126"/>
    <mergeCell ref="F126:G126"/>
    <mergeCell ref="D127:E127"/>
    <mergeCell ref="F127:G127"/>
    <mergeCell ref="B126:C126"/>
    <mergeCell ref="B127:C127"/>
    <mergeCell ref="B135:C135"/>
    <mergeCell ref="B123:C123"/>
    <mergeCell ref="B124:C124"/>
    <mergeCell ref="B125:C125"/>
  </mergeCells>
  <hyperlinks>
    <hyperlink ref="J1" location="Sisällysluettelo!A1" display="Palaa sisällysluetteloon" xr:uid="{5665FC45-8207-493D-9E04-A0696D937D80}"/>
    <hyperlink ref="B96" r:id="rId1" xr:uid="{5DD0D232-E1CF-45A5-8904-1B53173A8CFA}"/>
    <hyperlink ref="B128" r:id="rId2" display="YM, Tasauslaskentaopas 2018" xr:uid="{2EB6E835-B3A9-4E02-88FF-4EB5020219BE}"/>
    <hyperlink ref="D98" r:id="rId3" display="YM asetus" xr:uid="{18029D25-0BF5-490C-AF88-ADDC990E7E61}"/>
    <hyperlink ref="B129" r:id="rId4" xr:uid="{7BFA0563-9FC0-4369-9AB4-C58BADB3E8F1}"/>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F609-CA7B-41C7-A11F-67E12EBD2D0A}">
  <dimension ref="A1:O54"/>
  <sheetViews>
    <sheetView showGridLines="0" zoomScaleNormal="100" workbookViewId="0">
      <pane ySplit="3" topLeftCell="A4" activePane="bottomLeft" state="frozen"/>
      <selection pane="bottomLeft"/>
    </sheetView>
  </sheetViews>
  <sheetFormatPr defaultRowHeight="12.75"/>
  <cols>
    <col min="1" max="1" width="9.28515625" style="40" customWidth="1"/>
    <col min="2" max="2" width="34.7109375" style="40" customWidth="1"/>
    <col min="3" max="3" width="12.5703125" style="40" customWidth="1"/>
    <col min="4" max="4" width="9.28515625" style="40" customWidth="1"/>
    <col min="5" max="5" width="12.5703125" style="40" customWidth="1"/>
    <col min="6" max="6" width="9.28515625" style="40" customWidth="1"/>
    <col min="7" max="7" width="12.5703125" style="40" customWidth="1"/>
    <col min="8" max="8" width="10" style="40" customWidth="1"/>
    <col min="9" max="32" width="9.28515625" style="40" customWidth="1"/>
    <col min="33" max="16384" width="9.140625" style="40"/>
  </cols>
  <sheetData>
    <row r="1" spans="1:15" ht="15" customHeight="1">
      <c r="A1" s="111" t="s">
        <v>199</v>
      </c>
      <c r="B1" s="111"/>
      <c r="C1" s="111"/>
      <c r="D1" s="111"/>
      <c r="E1" s="111"/>
      <c r="F1" s="111"/>
      <c r="G1" s="111"/>
      <c r="H1" s="111"/>
      <c r="I1" s="74"/>
      <c r="J1" s="108" t="s">
        <v>0</v>
      </c>
      <c r="K1" s="74"/>
      <c r="L1" s="74"/>
      <c r="M1" s="74"/>
      <c r="N1" s="74"/>
      <c r="O1" s="74"/>
    </row>
    <row r="2" spans="1:15" ht="12.75" customHeight="1"/>
    <row r="3" spans="1:15" ht="12.75" customHeight="1">
      <c r="B3" s="42" t="s">
        <v>402</v>
      </c>
    </row>
    <row r="4" spans="1:15" ht="12.75" customHeight="1">
      <c r="A4" s="41"/>
      <c r="C4" s="41"/>
      <c r="D4" s="41"/>
      <c r="E4" s="41"/>
      <c r="F4" s="41"/>
      <c r="G4" s="41"/>
      <c r="H4" s="41"/>
      <c r="I4" s="41"/>
    </row>
    <row r="5" spans="1:15" ht="12.75" customHeight="1">
      <c r="A5" s="41"/>
      <c r="B5" s="41"/>
      <c r="C5" s="41"/>
      <c r="D5" s="41"/>
      <c r="E5" s="41"/>
      <c r="F5" s="41"/>
      <c r="G5" s="41"/>
      <c r="H5" s="41"/>
      <c r="I5" s="41"/>
    </row>
    <row r="6" spans="1:15" ht="12.75" customHeight="1">
      <c r="A6" s="41"/>
      <c r="B6" s="41"/>
      <c r="C6" s="41"/>
      <c r="D6" s="41"/>
      <c r="E6" s="41"/>
      <c r="F6" s="41"/>
      <c r="G6" s="41"/>
      <c r="H6" s="41"/>
      <c r="I6" s="41"/>
    </row>
    <row r="7" spans="1:15" ht="12.75" customHeight="1">
      <c r="A7" s="41"/>
      <c r="B7" s="41"/>
      <c r="C7" s="41"/>
      <c r="D7" s="41"/>
      <c r="E7" s="41"/>
      <c r="F7" s="41"/>
      <c r="G7" s="41"/>
      <c r="H7" s="41"/>
      <c r="I7" s="41"/>
    </row>
    <row r="8" spans="1:15" ht="12.75" customHeight="1">
      <c r="A8" s="41"/>
      <c r="B8" s="41"/>
      <c r="C8" s="41"/>
      <c r="D8" s="41"/>
      <c r="E8" s="41"/>
      <c r="F8" s="41"/>
      <c r="G8" s="41"/>
      <c r="H8" s="41"/>
      <c r="I8" s="41"/>
    </row>
    <row r="9" spans="1:15" ht="12.75" customHeight="1">
      <c r="A9" s="41"/>
      <c r="B9" s="41"/>
      <c r="C9" s="41"/>
      <c r="D9" s="41"/>
      <c r="E9" s="41"/>
      <c r="F9" s="41"/>
      <c r="G9" s="41"/>
      <c r="H9" s="41"/>
      <c r="I9" s="41"/>
    </row>
    <row r="10" spans="1:15" ht="12.75" customHeight="1">
      <c r="A10" s="41"/>
      <c r="B10" s="41"/>
      <c r="C10" s="41"/>
      <c r="D10" s="41"/>
      <c r="E10" s="41"/>
      <c r="F10" s="41"/>
      <c r="G10" s="41"/>
      <c r="H10" s="41"/>
      <c r="I10" s="41"/>
    </row>
    <row r="11" spans="1:15" ht="12.75" customHeight="1">
      <c r="A11" s="41"/>
      <c r="B11" s="41"/>
      <c r="C11" s="41"/>
      <c r="D11" s="41"/>
      <c r="E11" s="41"/>
      <c r="F11" s="41"/>
      <c r="G11" s="41"/>
      <c r="H11" s="41"/>
      <c r="I11" s="41"/>
    </row>
    <row r="12" spans="1:15" ht="12.75" customHeight="1">
      <c r="A12" s="41"/>
      <c r="B12" s="41"/>
      <c r="C12" s="41"/>
      <c r="D12" s="41"/>
      <c r="E12" s="41"/>
      <c r="F12" s="41"/>
      <c r="G12" s="41"/>
      <c r="H12" s="41"/>
      <c r="I12" s="41"/>
    </row>
    <row r="13" spans="1:15" ht="12.75" customHeight="1">
      <c r="A13" s="41"/>
      <c r="B13" s="41"/>
      <c r="C13" s="41"/>
      <c r="D13" s="41"/>
      <c r="E13" s="41"/>
      <c r="F13" s="41"/>
      <c r="G13" s="41"/>
      <c r="H13" s="41"/>
      <c r="I13" s="41"/>
    </row>
    <row r="14" spans="1:15" ht="12.75" customHeight="1">
      <c r="A14" s="41"/>
      <c r="B14" s="41"/>
      <c r="C14" s="41"/>
      <c r="D14" s="41"/>
      <c r="E14" s="41"/>
      <c r="F14" s="41"/>
      <c r="G14" s="41"/>
      <c r="H14" s="41"/>
      <c r="I14" s="41"/>
    </row>
    <row r="15" spans="1:15" ht="12.75" customHeight="1">
      <c r="A15" s="41"/>
      <c r="B15" s="41"/>
      <c r="C15" s="41"/>
      <c r="D15" s="41"/>
      <c r="E15" s="41"/>
      <c r="F15" s="41"/>
      <c r="G15" s="41"/>
      <c r="H15" s="41"/>
      <c r="I15" s="41"/>
    </row>
    <row r="16" spans="1:15" ht="12.75" customHeight="1">
      <c r="A16" s="41"/>
      <c r="B16" s="41"/>
      <c r="C16" s="41"/>
      <c r="D16" s="41"/>
      <c r="E16" s="41"/>
      <c r="F16" s="41"/>
      <c r="G16" s="41"/>
      <c r="H16" s="41"/>
      <c r="I16" s="41"/>
    </row>
    <row r="17" spans="1:9" ht="12.75" customHeight="1">
      <c r="A17" s="41"/>
      <c r="B17" s="41"/>
      <c r="C17" s="41"/>
      <c r="D17" s="41"/>
      <c r="E17" s="41"/>
      <c r="F17" s="41"/>
      <c r="G17" s="41"/>
      <c r="H17" s="41"/>
      <c r="I17" s="41"/>
    </row>
    <row r="18" spans="1:9" ht="12.75" customHeight="1">
      <c r="A18" s="41"/>
      <c r="B18" s="41"/>
      <c r="C18" s="41"/>
      <c r="D18" s="41"/>
      <c r="E18" s="41"/>
      <c r="F18" s="41"/>
      <c r="G18" s="41"/>
      <c r="H18" s="41"/>
      <c r="I18" s="41"/>
    </row>
    <row r="19" spans="1:9" ht="12.75" customHeight="1">
      <c r="A19" s="41"/>
      <c r="B19" s="41"/>
      <c r="C19" s="41"/>
      <c r="D19" s="41"/>
      <c r="E19" s="41"/>
      <c r="F19" s="41"/>
      <c r="G19" s="41"/>
      <c r="H19" s="41"/>
      <c r="I19" s="41"/>
    </row>
    <row r="20" spans="1:9" ht="12.75" customHeight="1">
      <c r="A20" s="41"/>
      <c r="B20" s="41"/>
      <c r="C20" s="41"/>
      <c r="D20" s="41"/>
      <c r="E20" s="41"/>
      <c r="F20" s="41"/>
      <c r="G20" s="41"/>
      <c r="H20" s="41"/>
      <c r="I20" s="41"/>
    </row>
    <row r="21" spans="1:9" ht="12.75" customHeight="1">
      <c r="A21" s="41"/>
      <c r="B21" s="41"/>
      <c r="C21" s="41"/>
      <c r="D21" s="41"/>
      <c r="E21" s="41"/>
      <c r="F21" s="41"/>
      <c r="G21" s="41"/>
      <c r="H21" s="41"/>
      <c r="I21" s="41"/>
    </row>
    <row r="22" spans="1:9" ht="12.75" customHeight="1">
      <c r="A22" s="41"/>
      <c r="B22" s="41"/>
      <c r="C22" s="41"/>
      <c r="D22" s="41"/>
      <c r="E22" s="41"/>
      <c r="F22" s="41"/>
      <c r="G22" s="41"/>
      <c r="H22" s="41"/>
      <c r="I22" s="41"/>
    </row>
    <row r="23" spans="1:9" ht="12.75" customHeight="1"/>
    <row r="24" spans="1:9" ht="12.75" customHeight="1"/>
    <row r="25" spans="1:9" ht="12.75" customHeight="1"/>
    <row r="26" spans="1:9" ht="12.75" customHeight="1"/>
    <row r="27" spans="1:9" ht="12.75" customHeight="1"/>
    <row r="28" spans="1:9" ht="12.75" customHeight="1">
      <c r="B28" s="1" t="s">
        <v>180</v>
      </c>
      <c r="C28" s="48"/>
    </row>
    <row r="29" spans="1:9" ht="12.75" customHeight="1">
      <c r="B29" s="28" t="s">
        <v>179</v>
      </c>
      <c r="C29" s="66"/>
    </row>
    <row r="30" spans="1:9" ht="12.75" customHeight="1">
      <c r="B30" s="53" t="s">
        <v>181</v>
      </c>
      <c r="C30" s="48"/>
    </row>
    <row r="31" spans="1:9" ht="12.75" customHeight="1">
      <c r="B31" s="30" t="s">
        <v>182</v>
      </c>
      <c r="C31" s="49"/>
    </row>
    <row r="32" spans="1:9" ht="12.75" customHeight="1">
      <c r="B32" s="41"/>
    </row>
    <row r="33" spans="1:15" ht="12.75" customHeight="1">
      <c r="B33" s="40" t="s">
        <v>26</v>
      </c>
      <c r="C33" s="165">
        <v>5</v>
      </c>
      <c r="D33" s="40" t="s">
        <v>157</v>
      </c>
      <c r="E33" s="167" t="s">
        <v>405</v>
      </c>
    </row>
    <row r="34" spans="1:15" ht="12.75" customHeight="1">
      <c r="B34" s="3" t="s">
        <v>33</v>
      </c>
      <c r="C34" s="93">
        <f>5/7</f>
        <v>0.7142857142857143</v>
      </c>
      <c r="D34" s="147"/>
      <c r="E34" s="32" t="s">
        <v>378</v>
      </c>
    </row>
    <row r="35" spans="1:15" ht="12.75" customHeight="1">
      <c r="B35" s="3" t="s">
        <v>379</v>
      </c>
      <c r="C35" s="153">
        <f>C34*365</f>
        <v>260.71428571428572</v>
      </c>
      <c r="D35" t="s">
        <v>30</v>
      </c>
      <c r="E35" s="32" t="s">
        <v>403</v>
      </c>
    </row>
    <row r="36" spans="1:15" ht="12.75" customHeight="1">
      <c r="B36" s="3" t="s">
        <v>383</v>
      </c>
      <c r="C36" s="11">
        <v>12</v>
      </c>
      <c r="D36" t="s">
        <v>24</v>
      </c>
      <c r="E36"/>
    </row>
    <row r="37" spans="1:15" customFormat="1" ht="12.75" customHeight="1">
      <c r="B37" s="3" t="s">
        <v>380</v>
      </c>
      <c r="C37" s="154">
        <f>C35*C36</f>
        <v>3128.5714285714284</v>
      </c>
      <c r="D37" t="s">
        <v>12</v>
      </c>
      <c r="E37" s="32"/>
      <c r="I37" s="7"/>
    </row>
    <row r="38" spans="1:15" ht="12.75" customHeight="1">
      <c r="B38" s="40" t="s">
        <v>158</v>
      </c>
      <c r="C38" s="166">
        <v>2.5</v>
      </c>
      <c r="D38" s="40" t="s">
        <v>163</v>
      </c>
      <c r="E38" s="167" t="s">
        <v>597</v>
      </c>
    </row>
    <row r="39" spans="1:15" ht="12.75" customHeight="1">
      <c r="B39" s="40" t="s">
        <v>159</v>
      </c>
      <c r="C39" s="165">
        <v>1.8</v>
      </c>
      <c r="D39" s="40" t="s">
        <v>163</v>
      </c>
      <c r="E39" s="167" t="s">
        <v>404</v>
      </c>
      <c r="J39" s="44"/>
    </row>
    <row r="40" spans="1:15" ht="12.75" customHeight="1">
      <c r="B40" s="40" t="s">
        <v>8</v>
      </c>
      <c r="C40" s="123">
        <f>(C38-C39)*C33*C37/1000</f>
        <v>10.95</v>
      </c>
      <c r="D40" s="40" t="s">
        <v>1</v>
      </c>
      <c r="E40" s="167"/>
    </row>
    <row r="41" spans="1:15" ht="12.75" customHeight="1">
      <c r="C41" s="43"/>
    </row>
    <row r="42" spans="1:15" ht="12.75" customHeight="1">
      <c r="C42" s="41" t="s">
        <v>5</v>
      </c>
      <c r="D42" s="41"/>
      <c r="E42" s="41" t="s">
        <v>6</v>
      </c>
      <c r="F42" s="41"/>
      <c r="G42" s="41" t="s">
        <v>7</v>
      </c>
    </row>
    <row r="43" spans="1:15" ht="12.75" customHeight="1">
      <c r="B43" s="41" t="s">
        <v>4</v>
      </c>
      <c r="C43" s="162">
        <v>0</v>
      </c>
      <c r="D43" s="40" t="s">
        <v>1</v>
      </c>
      <c r="E43" s="163">
        <v>0</v>
      </c>
      <c r="F43" s="40" t="s">
        <v>1</v>
      </c>
      <c r="G43" s="164">
        <f>C40</f>
        <v>10.95</v>
      </c>
      <c r="H43" s="40" t="s">
        <v>1</v>
      </c>
    </row>
    <row r="44" spans="1:15" ht="12.75" customHeight="1">
      <c r="C44" s="72"/>
      <c r="G44" s="72"/>
    </row>
    <row r="45" spans="1:15" ht="12.75" customHeight="1">
      <c r="B45" s="41"/>
      <c r="C45" s="43"/>
    </row>
    <row r="46" spans="1:15" customFormat="1" ht="15">
      <c r="A46" s="111" t="s">
        <v>183</v>
      </c>
      <c r="B46" s="57"/>
      <c r="C46" s="57"/>
      <c r="D46" s="57"/>
      <c r="E46" s="57"/>
      <c r="F46" s="57"/>
      <c r="G46" s="57"/>
      <c r="H46" s="57"/>
      <c r="I46" s="57"/>
      <c r="J46" s="57"/>
      <c r="K46" s="57"/>
      <c r="L46" s="57"/>
      <c r="M46" s="57"/>
      <c r="N46" s="57"/>
      <c r="O46" s="57"/>
    </row>
    <row r="48" spans="1:15">
      <c r="B48" s="1" t="s">
        <v>397</v>
      </c>
      <c r="C48" s="39"/>
      <c r="D48" s="39"/>
    </row>
    <row r="49" spans="2:8" ht="18" customHeight="1">
      <c r="B49" s="295" t="s">
        <v>398</v>
      </c>
      <c r="C49" s="296" t="s">
        <v>596</v>
      </c>
      <c r="D49" s="296"/>
      <c r="E49" s="296"/>
    </row>
    <row r="50" spans="2:8">
      <c r="B50" s="295"/>
      <c r="C50" s="156">
        <v>-2012</v>
      </c>
      <c r="D50" s="156" t="s">
        <v>78</v>
      </c>
      <c r="E50" s="156" t="s">
        <v>162</v>
      </c>
    </row>
    <row r="51" spans="2:8" ht="13.5">
      <c r="B51" s="159" t="s">
        <v>399</v>
      </c>
      <c r="C51" s="160">
        <v>0</v>
      </c>
      <c r="D51" s="160">
        <v>0</v>
      </c>
      <c r="E51" s="160">
        <v>0</v>
      </c>
    </row>
    <row r="52" spans="2:8" ht="13.5">
      <c r="B52" s="157" t="s">
        <v>400</v>
      </c>
      <c r="C52" s="158">
        <v>1.5</v>
      </c>
      <c r="D52" s="158">
        <v>1</v>
      </c>
      <c r="E52" s="158">
        <v>0.9</v>
      </c>
    </row>
    <row r="53" spans="2:8" ht="13.5">
      <c r="B53" s="161" t="s">
        <v>401</v>
      </c>
      <c r="C53" s="73">
        <v>2.5</v>
      </c>
      <c r="D53" s="73">
        <v>2</v>
      </c>
      <c r="E53" s="73">
        <v>1.8</v>
      </c>
    </row>
    <row r="54" spans="2:8">
      <c r="B54" s="23" t="s">
        <v>636</v>
      </c>
      <c r="H54" s="167" t="s">
        <v>637</v>
      </c>
    </row>
  </sheetData>
  <mergeCells count="2">
    <mergeCell ref="B49:B50"/>
    <mergeCell ref="C49:E49"/>
  </mergeCells>
  <hyperlinks>
    <hyperlink ref="J1" location="Sisällysluettelo!A1" display="Palaa sisällysluetteloon" xr:uid="{58EED3D9-FF6E-419C-81AC-23127F656821}"/>
    <hyperlink ref="B54" r:id="rId1" xr:uid="{38D08366-6D0D-4B2B-B509-50FC58362093}"/>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70"/>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6.42578125" customWidth="1"/>
    <col min="3" max="3" width="12.5703125" customWidth="1"/>
    <col min="4" max="4" width="9.28515625" customWidth="1"/>
    <col min="5" max="5" width="12.5703125" customWidth="1"/>
    <col min="6" max="6" width="9.28515625" customWidth="1"/>
    <col min="7" max="7" width="12.5703125" customWidth="1"/>
    <col min="8" max="8" width="10" customWidth="1"/>
    <col min="9" max="32" width="9.28515625" customWidth="1"/>
  </cols>
  <sheetData>
    <row r="1" spans="1:15" ht="15">
      <c r="A1" s="111" t="s">
        <v>614</v>
      </c>
      <c r="B1" s="111"/>
      <c r="C1" s="111"/>
      <c r="D1" s="111"/>
      <c r="E1" s="111"/>
      <c r="F1" s="111"/>
      <c r="G1" s="111"/>
      <c r="H1" s="111"/>
      <c r="I1" s="74"/>
      <c r="J1" s="108" t="s">
        <v>0</v>
      </c>
      <c r="K1" s="74"/>
      <c r="L1" s="74"/>
      <c r="M1" s="74"/>
      <c r="N1" s="74"/>
      <c r="O1" s="74"/>
    </row>
    <row r="2" spans="1:15" ht="12.75" customHeight="1">
      <c r="J2" s="23"/>
    </row>
    <row r="3" spans="1:15" ht="12.75" customHeight="1">
      <c r="B3" s="5" t="s">
        <v>620</v>
      </c>
    </row>
    <row r="4" spans="1:15" ht="12.75" customHeight="1">
      <c r="A4" s="1"/>
      <c r="C4" s="1"/>
      <c r="D4" s="1"/>
      <c r="E4" s="1"/>
      <c r="F4" s="1"/>
      <c r="G4" s="1"/>
      <c r="H4" s="1"/>
      <c r="I4" s="1"/>
    </row>
    <row r="5" spans="1:15" ht="12.75" customHeight="1">
      <c r="A5" s="1"/>
      <c r="B5" s="1"/>
      <c r="C5" s="1"/>
      <c r="D5" s="1"/>
      <c r="E5" s="1"/>
      <c r="F5" s="1"/>
      <c r="G5" s="1"/>
      <c r="H5" s="1"/>
      <c r="I5" s="1"/>
    </row>
    <row r="6" spans="1:15" ht="12.75" customHeight="1">
      <c r="A6" s="1"/>
      <c r="B6" s="1"/>
      <c r="C6" s="1"/>
      <c r="D6" s="1"/>
      <c r="E6" s="1"/>
      <c r="F6" s="1"/>
      <c r="G6" s="1"/>
      <c r="H6" s="1"/>
      <c r="I6" s="1"/>
    </row>
    <row r="7" spans="1:15" ht="12.75" customHeight="1">
      <c r="A7" s="1"/>
      <c r="B7" s="1"/>
      <c r="C7" s="1"/>
      <c r="D7" s="1"/>
      <c r="E7" s="1"/>
      <c r="F7" s="1"/>
      <c r="G7" s="1"/>
      <c r="H7" s="1"/>
      <c r="I7" s="1"/>
    </row>
    <row r="8" spans="1:15" ht="12.75" customHeight="1">
      <c r="A8" s="1"/>
      <c r="B8" s="1"/>
      <c r="C8" s="1"/>
      <c r="D8" s="1"/>
      <c r="E8" s="1"/>
      <c r="F8" s="1"/>
      <c r="G8" s="1"/>
      <c r="H8" s="1"/>
      <c r="I8" s="1"/>
    </row>
    <row r="9" spans="1:15" ht="12.75" customHeight="1">
      <c r="A9" s="1"/>
      <c r="B9" s="1"/>
      <c r="C9" s="1"/>
      <c r="D9" s="1"/>
      <c r="E9" s="1"/>
      <c r="F9" s="1"/>
      <c r="G9" s="1"/>
      <c r="H9" s="1"/>
      <c r="I9" s="1"/>
      <c r="K9" s="9"/>
    </row>
    <row r="10" spans="1:15" ht="12.75" customHeight="1">
      <c r="A10" s="1"/>
      <c r="B10" s="1"/>
      <c r="C10" s="1"/>
      <c r="D10" s="1"/>
      <c r="E10" s="1"/>
      <c r="F10" s="1"/>
      <c r="G10" s="1"/>
      <c r="H10" s="1"/>
      <c r="I10" s="1"/>
    </row>
    <row r="11" spans="1:15" ht="12.75" customHeight="1">
      <c r="A11" s="1"/>
      <c r="B11" s="1"/>
      <c r="C11" s="1"/>
      <c r="D11" s="1"/>
      <c r="E11" s="1"/>
      <c r="F11" s="1"/>
      <c r="G11" s="1"/>
      <c r="H11" s="1"/>
      <c r="I11" s="1"/>
      <c r="K11" s="9"/>
    </row>
    <row r="12" spans="1:15" ht="12.75" customHeight="1">
      <c r="A12" s="1"/>
      <c r="B12" s="1"/>
      <c r="C12" s="1"/>
      <c r="D12" s="1"/>
      <c r="E12" s="1"/>
      <c r="F12" s="1"/>
      <c r="G12" s="1"/>
      <c r="H12" s="1"/>
      <c r="I12" s="1"/>
    </row>
    <row r="13" spans="1:15" ht="12.75" customHeight="1">
      <c r="A13" s="1"/>
      <c r="B13" s="1"/>
      <c r="C13" s="1"/>
      <c r="D13" s="1"/>
      <c r="E13" s="1"/>
      <c r="F13" s="1"/>
      <c r="G13" s="1"/>
      <c r="H13" s="1"/>
      <c r="I13" s="1"/>
    </row>
    <row r="14" spans="1:15" ht="12.75" customHeight="1">
      <c r="A14" s="1"/>
      <c r="B14" s="1"/>
      <c r="C14" s="1"/>
      <c r="D14" s="1"/>
      <c r="E14" s="1"/>
      <c r="F14" s="1"/>
      <c r="G14" s="1"/>
      <c r="I14" s="1"/>
    </row>
    <row r="15" spans="1:15" ht="12.75" customHeight="1">
      <c r="A15" s="1"/>
      <c r="B15" s="1"/>
      <c r="C15" s="1"/>
      <c r="D15" s="1"/>
      <c r="E15" s="1"/>
      <c r="F15" s="1"/>
      <c r="G15" s="1"/>
      <c r="H15" s="1"/>
      <c r="I15" s="1"/>
    </row>
    <row r="16" spans="1:15" ht="12.75" customHeight="1">
      <c r="A16" s="1"/>
      <c r="B16" s="1"/>
      <c r="C16" s="1"/>
      <c r="D16" s="1"/>
      <c r="E16" s="1"/>
      <c r="F16" s="1"/>
      <c r="G16" s="1"/>
      <c r="H16" s="1"/>
      <c r="I16" s="1"/>
    </row>
    <row r="17" spans="1:9" ht="12.75" customHeight="1">
      <c r="A17" s="1"/>
      <c r="B17" s="1"/>
      <c r="C17" s="1"/>
      <c r="D17" s="1"/>
      <c r="E17" s="1"/>
      <c r="F17" s="1"/>
      <c r="G17" s="1"/>
      <c r="H17" s="1"/>
      <c r="I17" s="1"/>
    </row>
    <row r="18" spans="1:9" ht="12.75" customHeight="1">
      <c r="A18" s="1"/>
      <c r="B18" s="1"/>
      <c r="C18" s="1"/>
      <c r="D18" s="1"/>
      <c r="E18" s="1"/>
      <c r="F18" s="1"/>
      <c r="G18" s="1"/>
      <c r="H18" s="1"/>
      <c r="I18" s="1"/>
    </row>
    <row r="19" spans="1:9" ht="12.75" customHeight="1">
      <c r="A19" s="1"/>
      <c r="B19" s="1"/>
      <c r="C19" s="1"/>
      <c r="D19" s="1"/>
      <c r="E19" s="1"/>
      <c r="F19" s="1"/>
      <c r="G19" s="1"/>
      <c r="H19" s="1"/>
      <c r="I19" s="1"/>
    </row>
    <row r="20" spans="1:9" ht="12.75" customHeight="1">
      <c r="A20" s="1"/>
      <c r="B20" s="1"/>
      <c r="C20" s="1"/>
      <c r="D20" s="1"/>
      <c r="E20" s="1"/>
      <c r="F20" s="1"/>
      <c r="G20" s="1"/>
      <c r="H20" s="1"/>
      <c r="I20" s="1"/>
    </row>
    <row r="21" spans="1:9" ht="12.75" customHeight="1">
      <c r="A21" s="1"/>
      <c r="B21" s="1"/>
      <c r="C21" s="1"/>
      <c r="D21" s="1"/>
      <c r="E21" s="1"/>
      <c r="F21" s="1"/>
      <c r="G21" s="1"/>
      <c r="H21" s="1"/>
      <c r="I21" s="1"/>
    </row>
    <row r="22" spans="1:9" ht="12.75" customHeight="1">
      <c r="A22" s="1"/>
      <c r="B22" s="1"/>
      <c r="C22" s="1"/>
      <c r="D22" s="1"/>
      <c r="E22" s="1"/>
      <c r="F22" s="1"/>
      <c r="G22" s="1"/>
      <c r="H22" s="1"/>
      <c r="I22" s="1"/>
    </row>
    <row r="23" spans="1:9" ht="12.75" customHeight="1">
      <c r="A23" s="1"/>
      <c r="B23" s="1"/>
      <c r="C23" s="1"/>
      <c r="D23" s="1"/>
      <c r="E23" s="1"/>
      <c r="F23" s="1"/>
      <c r="G23" s="1"/>
      <c r="H23" s="1"/>
    </row>
    <row r="24" spans="1:9" ht="12.75" customHeight="1">
      <c r="A24" s="1"/>
      <c r="B24" s="1"/>
      <c r="C24" s="1"/>
      <c r="D24" s="1"/>
      <c r="E24" s="1"/>
      <c r="F24" s="1"/>
      <c r="G24" s="1"/>
      <c r="H24" s="1"/>
    </row>
    <row r="25" spans="1:9" ht="12.75" customHeight="1">
      <c r="A25" s="1"/>
      <c r="B25" s="1"/>
      <c r="C25" s="1"/>
      <c r="D25" s="1"/>
      <c r="E25" s="1"/>
      <c r="F25" s="1"/>
      <c r="G25" s="1"/>
      <c r="H25" s="1"/>
      <c r="I25" s="1"/>
    </row>
    <row r="26" spans="1:9" ht="12.75" customHeight="1">
      <c r="A26" s="1"/>
      <c r="B26" s="1"/>
      <c r="C26" s="1"/>
      <c r="D26" s="1"/>
      <c r="E26" s="1"/>
      <c r="F26" s="1"/>
      <c r="G26" s="1"/>
      <c r="H26" s="1"/>
      <c r="I26" s="1"/>
    </row>
    <row r="27" spans="1:9" ht="12.75" customHeight="1">
      <c r="A27" s="1"/>
      <c r="B27" s="1"/>
      <c r="C27" s="1"/>
      <c r="D27" s="1"/>
      <c r="E27" s="1"/>
      <c r="F27" s="1"/>
      <c r="G27" s="1"/>
      <c r="H27" s="1"/>
      <c r="I27" s="1"/>
    </row>
    <row r="28" spans="1:9" ht="12.75" customHeight="1">
      <c r="A28" s="1"/>
      <c r="B28" s="1"/>
      <c r="C28" s="1"/>
      <c r="D28" s="1"/>
      <c r="E28" s="1"/>
      <c r="F28" s="1"/>
      <c r="G28" s="1"/>
      <c r="H28" s="1"/>
      <c r="I28" s="1"/>
    </row>
    <row r="29" spans="1:9" ht="12.75" customHeight="1">
      <c r="A29" s="1"/>
      <c r="B29" s="1"/>
      <c r="C29" s="1"/>
      <c r="D29" s="1"/>
      <c r="E29" s="1"/>
      <c r="F29" s="1"/>
      <c r="G29" s="1"/>
      <c r="H29" s="1"/>
      <c r="I29" s="1"/>
    </row>
    <row r="30" spans="1:9" ht="12.75" customHeight="1">
      <c r="A30" s="1"/>
      <c r="B30" s="1"/>
      <c r="C30" s="1"/>
      <c r="D30" s="1"/>
      <c r="E30" s="1"/>
      <c r="F30" s="1"/>
      <c r="G30" s="1"/>
      <c r="H30" s="1"/>
      <c r="I30" s="1"/>
    </row>
    <row r="31" spans="1:9" ht="12.75" customHeight="1">
      <c r="A31" s="1"/>
      <c r="B31" s="1"/>
      <c r="C31" s="1"/>
      <c r="D31" s="1"/>
      <c r="E31" s="1"/>
      <c r="F31" s="1"/>
      <c r="G31" s="1"/>
      <c r="H31" s="1"/>
      <c r="I31" s="1"/>
    </row>
    <row r="32" spans="1:9" ht="12.75" customHeight="1">
      <c r="A32" s="1"/>
      <c r="B32" s="1"/>
      <c r="C32" s="1"/>
      <c r="D32" s="1"/>
      <c r="E32" s="1"/>
      <c r="F32" s="1"/>
      <c r="G32" s="1"/>
      <c r="H32" s="1"/>
      <c r="I32" s="1"/>
    </row>
    <row r="33" spans="1:11" ht="12.75" customHeight="1">
      <c r="A33" s="1"/>
      <c r="B33" s="1"/>
      <c r="C33" s="1"/>
      <c r="D33" s="1"/>
      <c r="E33" s="1"/>
      <c r="F33" s="1"/>
      <c r="G33" s="1"/>
      <c r="H33" s="1"/>
      <c r="I33" s="1"/>
    </row>
    <row r="34" spans="1:11" ht="12.75" customHeight="1">
      <c r="A34" s="1"/>
      <c r="B34" s="1"/>
      <c r="C34" s="1"/>
      <c r="D34" s="1"/>
      <c r="E34" s="1"/>
      <c r="F34" s="1"/>
      <c r="G34" s="1"/>
      <c r="H34" s="1"/>
      <c r="I34" s="1"/>
    </row>
    <row r="35" spans="1:11" ht="12.75" customHeight="1">
      <c r="A35" s="1"/>
      <c r="B35" s="1"/>
      <c r="C35" s="1"/>
      <c r="D35" s="1"/>
      <c r="E35" s="1"/>
      <c r="F35" s="1"/>
      <c r="G35" s="1"/>
      <c r="H35" s="1"/>
      <c r="I35" s="1"/>
    </row>
    <row r="36" spans="1:11" ht="12.75" customHeight="1">
      <c r="A36" s="1"/>
      <c r="B36" s="1" t="s">
        <v>180</v>
      </c>
      <c r="C36" s="1"/>
      <c r="D36" s="1"/>
      <c r="E36" s="1"/>
      <c r="F36" s="1"/>
      <c r="G36" s="1"/>
      <c r="H36" s="1"/>
      <c r="I36" s="1"/>
    </row>
    <row r="37" spans="1:11" ht="12.75" customHeight="1">
      <c r="A37" s="1"/>
      <c r="B37" s="28" t="s">
        <v>179</v>
      </c>
      <c r="C37" s="66"/>
      <c r="D37" s="1"/>
      <c r="E37" s="1"/>
      <c r="F37" s="1"/>
      <c r="G37" s="1"/>
      <c r="H37" s="1"/>
      <c r="I37" s="1"/>
    </row>
    <row r="38" spans="1:11" ht="12.75" customHeight="1">
      <c r="A38" s="1"/>
      <c r="B38" s="53" t="s">
        <v>181</v>
      </c>
      <c r="C38" s="48"/>
      <c r="D38" s="1"/>
      <c r="E38" s="1"/>
      <c r="F38" s="1"/>
      <c r="G38" s="1"/>
      <c r="H38" s="1"/>
      <c r="I38" s="1"/>
    </row>
    <row r="39" spans="1:11" ht="12.75" customHeight="1">
      <c r="B39" s="30" t="s">
        <v>182</v>
      </c>
      <c r="C39" s="49"/>
      <c r="D39" s="52"/>
      <c r="F39" s="52"/>
      <c r="K39" s="173"/>
    </row>
    <row r="40" spans="1:11" ht="12.75" customHeight="1">
      <c r="B40" s="1"/>
    </row>
    <row r="41" spans="1:11" ht="12.75" customHeight="1">
      <c r="A41" s="10"/>
      <c r="B41" s="3" t="s">
        <v>15</v>
      </c>
      <c r="C41" s="83">
        <v>1000</v>
      </c>
      <c r="D41" s="3" t="s">
        <v>16</v>
      </c>
      <c r="E41" s="32"/>
      <c r="H41" s="1"/>
    </row>
    <row r="42" spans="1:11" ht="12.75" customHeight="1">
      <c r="A42" s="10"/>
      <c r="B42" s="3" t="s">
        <v>412</v>
      </c>
      <c r="C42">
        <v>15</v>
      </c>
      <c r="D42" s="3" t="s">
        <v>2</v>
      </c>
      <c r="E42" s="32" t="s">
        <v>413</v>
      </c>
      <c r="H42" s="1"/>
    </row>
    <row r="43" spans="1:11" ht="12.75" customHeight="1">
      <c r="A43" s="10"/>
      <c r="B43" s="3" t="s">
        <v>412</v>
      </c>
      <c r="C43" s="12">
        <f>C41*(C42/100)</f>
        <v>150</v>
      </c>
      <c r="D43" s="3" t="s">
        <v>16</v>
      </c>
      <c r="E43" s="32"/>
      <c r="H43" s="1"/>
    </row>
    <row r="44" spans="1:11" ht="12.75" customHeight="1">
      <c r="A44" s="9"/>
      <c r="B44" s="3" t="s">
        <v>174</v>
      </c>
      <c r="C44" s="11">
        <v>40</v>
      </c>
      <c r="D44" s="3" t="s">
        <v>2</v>
      </c>
      <c r="E44" s="32" t="s">
        <v>414</v>
      </c>
    </row>
    <row r="45" spans="1:11" ht="12.75" customHeight="1">
      <c r="A45" s="9"/>
      <c r="B45" s="3" t="s">
        <v>419</v>
      </c>
      <c r="C45">
        <f>C43*C44/100</f>
        <v>60</v>
      </c>
      <c r="D45" s="3" t="s">
        <v>16</v>
      </c>
      <c r="E45" s="32"/>
    </row>
    <row r="46" spans="1:11" ht="12.75" customHeight="1">
      <c r="A46" s="9"/>
      <c r="B46" s="3" t="s">
        <v>17</v>
      </c>
      <c r="C46" s="11">
        <v>5</v>
      </c>
      <c r="D46" s="27" t="s">
        <v>18</v>
      </c>
      <c r="E46" s="32" t="s">
        <v>416</v>
      </c>
    </row>
    <row r="47" spans="1:11" ht="12.75" customHeight="1">
      <c r="A47" s="9"/>
      <c r="B47" s="3" t="s">
        <v>19</v>
      </c>
      <c r="C47" s="11">
        <v>55</v>
      </c>
      <c r="D47" s="27" t="s">
        <v>18</v>
      </c>
      <c r="E47" s="32" t="s">
        <v>415</v>
      </c>
    </row>
    <row r="48" spans="1:11" ht="12.75" customHeight="1">
      <c r="A48" s="9"/>
      <c r="B48" s="3" t="s">
        <v>417</v>
      </c>
      <c r="C48" s="12">
        <f>1*1000*4.2*(C47-C46)/3600</f>
        <v>58.333333333333336</v>
      </c>
      <c r="D48" s="3" t="s">
        <v>20</v>
      </c>
      <c r="E48" s="32"/>
    </row>
    <row r="49" spans="1:15" ht="12.75" customHeight="1">
      <c r="A49" s="9"/>
      <c r="B49" s="3" t="s">
        <v>8</v>
      </c>
      <c r="C49" s="123">
        <f>C45*C48/1000</f>
        <v>3.5</v>
      </c>
      <c r="D49" s="3" t="s">
        <v>1</v>
      </c>
      <c r="E49" s="32"/>
    </row>
    <row r="50" spans="1:15" ht="12.75" customHeight="1">
      <c r="A50" s="9"/>
      <c r="B50" s="3"/>
      <c r="C50" s="3"/>
      <c r="D50" s="3"/>
      <c r="G50" s="26"/>
    </row>
    <row r="51" spans="1:15" ht="12.75" customHeight="1">
      <c r="A51" s="9"/>
      <c r="C51" s="1" t="s">
        <v>5</v>
      </c>
      <c r="D51" s="1"/>
      <c r="E51" s="1" t="s">
        <v>6</v>
      </c>
      <c r="F51" s="1"/>
      <c r="G51" s="1" t="s">
        <v>7</v>
      </c>
      <c r="H51" s="3"/>
    </row>
    <row r="52" spans="1:15" ht="12.75" customHeight="1">
      <c r="A52" s="9"/>
      <c r="B52" s="1" t="s">
        <v>4</v>
      </c>
      <c r="C52" s="169">
        <f>C49</f>
        <v>3.5</v>
      </c>
      <c r="D52" s="3" t="s">
        <v>1</v>
      </c>
      <c r="E52" s="170">
        <v>0</v>
      </c>
      <c r="F52" s="3" t="s">
        <v>1</v>
      </c>
      <c r="G52" s="170">
        <v>0</v>
      </c>
      <c r="H52" s="3" t="s">
        <v>1</v>
      </c>
    </row>
    <row r="53" spans="1:15" ht="12.75" customHeight="1">
      <c r="A53" s="9"/>
      <c r="B53" s="22" t="s">
        <v>249</v>
      </c>
      <c r="C53" s="3" t="s">
        <v>420</v>
      </c>
      <c r="D53" s="3"/>
      <c r="E53" s="3"/>
      <c r="F53" s="3"/>
      <c r="G53" s="3"/>
      <c r="H53" s="3"/>
    </row>
    <row r="54" spans="1:15" ht="12.75" customHeight="1">
      <c r="A54" s="9"/>
      <c r="B54" s="3"/>
      <c r="C54" s="8"/>
      <c r="D54" s="3"/>
      <c r="E54" s="3"/>
      <c r="F54" s="3"/>
      <c r="G54" s="3"/>
      <c r="H54" s="3"/>
    </row>
    <row r="55" spans="1:15" ht="15">
      <c r="A55" s="111" t="s">
        <v>183</v>
      </c>
      <c r="B55" s="57"/>
      <c r="C55" s="57"/>
      <c r="D55" s="57"/>
      <c r="E55" s="57"/>
      <c r="F55" s="57"/>
      <c r="G55" s="57"/>
      <c r="H55" s="57"/>
      <c r="I55" s="57"/>
      <c r="J55" s="57"/>
      <c r="K55" s="57"/>
      <c r="L55" s="57"/>
      <c r="M55" s="57"/>
      <c r="N55" s="57"/>
      <c r="O55" s="57"/>
    </row>
    <row r="56" spans="1:15" ht="15">
      <c r="A56" s="133"/>
    </row>
    <row r="57" spans="1:15" s="40" customFormat="1">
      <c r="B57" s="1" t="s">
        <v>406</v>
      </c>
      <c r="C57" s="39"/>
      <c r="D57" s="39"/>
      <c r="E57" s="168"/>
    </row>
    <row r="58" spans="1:15" ht="40.5" customHeight="1">
      <c r="B58" s="107" t="s">
        <v>112</v>
      </c>
      <c r="C58" s="280" t="s">
        <v>407</v>
      </c>
      <c r="D58" s="280"/>
    </row>
    <row r="59" spans="1:15">
      <c r="B59" s="62" t="s">
        <v>113</v>
      </c>
      <c r="C59" s="297" t="s">
        <v>128</v>
      </c>
      <c r="D59" s="297"/>
    </row>
    <row r="60" spans="1:15">
      <c r="B60" s="62" t="s">
        <v>115</v>
      </c>
      <c r="C60" s="297" t="s">
        <v>129</v>
      </c>
      <c r="D60" s="297"/>
    </row>
    <row r="61" spans="1:15">
      <c r="B61" s="62" t="s">
        <v>117</v>
      </c>
      <c r="C61" s="297" t="s">
        <v>130</v>
      </c>
      <c r="D61" s="297"/>
    </row>
    <row r="62" spans="1:15">
      <c r="B62" s="62" t="s">
        <v>118</v>
      </c>
      <c r="C62" s="297" t="s">
        <v>131</v>
      </c>
      <c r="D62" s="297"/>
    </row>
    <row r="63" spans="1:15">
      <c r="B63" s="62" t="s">
        <v>120</v>
      </c>
      <c r="C63" s="297" t="s">
        <v>129</v>
      </c>
      <c r="D63" s="297"/>
    </row>
    <row r="64" spans="1:15">
      <c r="B64" s="62" t="s">
        <v>122</v>
      </c>
      <c r="C64" s="297" t="s">
        <v>123</v>
      </c>
      <c r="D64" s="297"/>
    </row>
    <row r="65" spans="2:9">
      <c r="B65" s="107" t="s">
        <v>124</v>
      </c>
      <c r="C65" s="298" t="s">
        <v>127</v>
      </c>
      <c r="D65" s="298"/>
    </row>
    <row r="66" spans="2:9" ht="13.5">
      <c r="B66" s="172" t="s">
        <v>408</v>
      </c>
    </row>
    <row r="68" spans="2:9" ht="12.75" customHeight="1">
      <c r="B68" s="1" t="s">
        <v>410</v>
      </c>
      <c r="C68" s="2"/>
    </row>
    <row r="69" spans="2:9" ht="16.5" customHeight="1">
      <c r="B69" s="3" t="s">
        <v>409</v>
      </c>
    </row>
    <row r="70" spans="2:9" ht="12.75" customHeight="1">
      <c r="B70" s="23" t="s">
        <v>426</v>
      </c>
      <c r="E70" s="32" t="s">
        <v>411</v>
      </c>
      <c r="I70" s="32"/>
    </row>
  </sheetData>
  <mergeCells count="8">
    <mergeCell ref="C58:D58"/>
    <mergeCell ref="C64:D64"/>
    <mergeCell ref="C65:D65"/>
    <mergeCell ref="C59:D59"/>
    <mergeCell ref="C60:D60"/>
    <mergeCell ref="C61:D61"/>
    <mergeCell ref="C62:D62"/>
    <mergeCell ref="C63:D63"/>
  </mergeCells>
  <hyperlinks>
    <hyperlink ref="J1" location="Sisällysluettelo!A1" display="Palaa sisällysluetteloon" xr:uid="{00000000-0004-0000-0600-000000000000}"/>
    <hyperlink ref="B70" r:id="rId1" xr:uid="{89BD155B-B3F6-4D00-9C25-F065E8CEB8D8}"/>
  </hyperlinks>
  <pageMargins left="0.7" right="0.7" top="0.75" bottom="0.75" header="0.3" footer="0.3"/>
  <pageSetup paperSize="9" orientation="portrait" r:id="rId2"/>
  <ignoredErrors>
    <ignoredError sqref="C60 C63" twoDigitTextYear="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4365-F66B-45EA-8E28-777F1AB511BD}">
  <dimension ref="A1:O55"/>
  <sheetViews>
    <sheetView showGridLines="0" zoomScaleNormal="100" workbookViewId="0">
      <pane ySplit="3" topLeftCell="A4" activePane="bottomLeft" state="frozen"/>
      <selection pane="bottomLeft"/>
    </sheetView>
  </sheetViews>
  <sheetFormatPr defaultRowHeight="12.75"/>
  <cols>
    <col min="1" max="1" width="9.28515625" style="46" customWidth="1"/>
    <col min="2" max="2" width="36.42578125" style="46" customWidth="1"/>
    <col min="3" max="3" width="12.5703125" style="46" customWidth="1"/>
    <col min="4" max="4" width="9.28515625" style="46" customWidth="1"/>
    <col min="5" max="5" width="12.5703125" style="46" customWidth="1"/>
    <col min="6" max="6" width="9.28515625" style="46" customWidth="1"/>
    <col min="7" max="7" width="12.5703125" style="46" customWidth="1"/>
    <col min="8" max="8" width="10" style="46" customWidth="1"/>
    <col min="9" max="32" width="9.28515625" style="46" customWidth="1"/>
    <col min="33" max="16384" width="9.140625" style="46"/>
  </cols>
  <sheetData>
    <row r="1" spans="1:15" ht="15">
      <c r="A1" s="111" t="s">
        <v>614</v>
      </c>
      <c r="B1" s="111"/>
      <c r="C1" s="111"/>
      <c r="D1" s="111"/>
      <c r="E1" s="111"/>
      <c r="F1" s="111"/>
      <c r="G1" s="111"/>
      <c r="H1" s="111"/>
      <c r="I1" s="74"/>
      <c r="J1" s="108" t="s">
        <v>0</v>
      </c>
      <c r="K1" s="74"/>
      <c r="L1" s="74"/>
      <c r="M1" s="74"/>
      <c r="N1" s="74"/>
      <c r="O1" s="74"/>
    </row>
    <row r="2" spans="1:15" ht="12.75" customHeight="1">
      <c r="J2" s="23"/>
    </row>
    <row r="3" spans="1:15" ht="12.75" customHeight="1">
      <c r="B3" s="47" t="s">
        <v>621</v>
      </c>
    </row>
    <row r="4" spans="1:15" ht="12.75" customHeight="1">
      <c r="A4" s="48"/>
      <c r="C4" s="48"/>
      <c r="D4" s="48"/>
      <c r="E4" s="48"/>
      <c r="F4" s="48"/>
      <c r="G4" s="48"/>
      <c r="H4" s="48"/>
    </row>
    <row r="5" spans="1:15" ht="12.75" customHeight="1">
      <c r="A5" s="48"/>
      <c r="B5" s="48"/>
      <c r="C5" s="48"/>
      <c r="D5" s="48"/>
      <c r="E5" s="48"/>
      <c r="F5" s="48"/>
      <c r="G5" s="48"/>
      <c r="H5" s="48"/>
    </row>
    <row r="6" spans="1:15" ht="12.75" customHeight="1">
      <c r="A6" s="48"/>
      <c r="B6" s="48"/>
      <c r="C6" s="48"/>
      <c r="D6" s="48"/>
      <c r="E6" s="48"/>
      <c r="F6" s="48"/>
      <c r="G6" s="48"/>
      <c r="H6" s="48"/>
    </row>
    <row r="7" spans="1:15" ht="12.75" customHeight="1">
      <c r="A7" s="48"/>
      <c r="B7" s="48"/>
      <c r="C7" s="48"/>
      <c r="D7" s="48"/>
      <c r="E7" s="48"/>
      <c r="F7" s="48"/>
      <c r="G7" s="48"/>
      <c r="H7" s="48"/>
    </row>
    <row r="8" spans="1:15" ht="12.75" customHeight="1">
      <c r="A8" s="48"/>
      <c r="B8" s="48"/>
      <c r="C8" s="48"/>
      <c r="D8" s="48"/>
      <c r="E8" s="48"/>
      <c r="F8" s="48"/>
      <c r="G8" s="48"/>
      <c r="H8" s="48"/>
    </row>
    <row r="9" spans="1:15" ht="12.75" customHeight="1">
      <c r="A9" s="48"/>
      <c r="B9" s="48"/>
      <c r="C9" s="48"/>
      <c r="D9" s="48"/>
      <c r="E9" s="48"/>
      <c r="F9" s="48"/>
      <c r="G9" s="48"/>
      <c r="H9" s="48"/>
    </row>
    <row r="10" spans="1:15" ht="12.75" customHeight="1">
      <c r="A10" s="48"/>
      <c r="B10" s="48"/>
      <c r="C10" s="48"/>
      <c r="D10" s="48"/>
      <c r="E10" s="48"/>
      <c r="F10" s="48"/>
      <c r="G10" s="48"/>
      <c r="H10" s="48"/>
    </row>
    <row r="11" spans="1:15" ht="12.75" customHeight="1">
      <c r="A11" s="48"/>
      <c r="B11" s="48"/>
      <c r="C11" s="48"/>
      <c r="D11" s="48"/>
      <c r="E11" s="48"/>
      <c r="F11" s="48"/>
      <c r="G11" s="48"/>
      <c r="H11" s="48"/>
    </row>
    <row r="12" spans="1:15" ht="12.75" customHeight="1">
      <c r="A12" s="48"/>
      <c r="B12" s="48"/>
      <c r="C12" s="48"/>
      <c r="D12" s="48"/>
      <c r="E12" s="48"/>
      <c r="F12" s="48"/>
      <c r="G12" s="48"/>
      <c r="H12" s="48"/>
    </row>
    <row r="13" spans="1:15" ht="12.75" customHeight="1">
      <c r="A13" s="48"/>
      <c r="B13" s="48"/>
      <c r="C13" s="48"/>
      <c r="D13" s="48"/>
      <c r="E13" s="48"/>
      <c r="F13" s="48"/>
      <c r="G13" s="48"/>
      <c r="H13" s="48"/>
    </row>
    <row r="14" spans="1:15" ht="12.75" customHeight="1">
      <c r="A14" s="48"/>
      <c r="B14" s="48"/>
      <c r="C14" s="48"/>
      <c r="D14" s="48"/>
      <c r="E14" s="48"/>
      <c r="F14" s="48"/>
      <c r="G14" s="48"/>
      <c r="H14" s="48"/>
    </row>
    <row r="15" spans="1:15" ht="12.75" customHeight="1">
      <c r="A15" s="48"/>
      <c r="B15" s="48"/>
      <c r="C15" s="48"/>
      <c r="D15" s="48"/>
      <c r="E15" s="48"/>
      <c r="F15" s="48"/>
      <c r="G15" s="48"/>
      <c r="H15" s="48"/>
    </row>
    <row r="16" spans="1:15" ht="12.75" customHeight="1">
      <c r="A16" s="48"/>
      <c r="B16" s="48"/>
      <c r="C16" s="48"/>
      <c r="D16" s="48"/>
      <c r="E16" s="48"/>
      <c r="F16" s="48"/>
      <c r="G16" s="48"/>
      <c r="H16" s="48"/>
    </row>
    <row r="17" spans="1:8" ht="12.75" customHeight="1">
      <c r="A17" s="48"/>
      <c r="B17" s="48"/>
      <c r="C17" s="48"/>
      <c r="D17" s="48"/>
      <c r="E17" s="48"/>
      <c r="F17" s="48"/>
      <c r="G17" s="48"/>
      <c r="H17" s="48"/>
    </row>
    <row r="18" spans="1:8" ht="12.75" customHeight="1">
      <c r="A18" s="48"/>
      <c r="B18" s="48"/>
      <c r="C18" s="48"/>
      <c r="D18" s="48"/>
      <c r="E18" s="48"/>
      <c r="F18" s="48"/>
      <c r="G18" s="48"/>
      <c r="H18" s="48"/>
    </row>
    <row r="19" spans="1:8" ht="12.75" customHeight="1">
      <c r="A19" s="48"/>
      <c r="B19" s="48"/>
      <c r="C19" s="48"/>
      <c r="D19" s="48"/>
      <c r="E19" s="48"/>
      <c r="F19" s="48"/>
      <c r="G19" s="48"/>
      <c r="H19" s="48"/>
    </row>
    <row r="20" spans="1:8" ht="12.75" customHeight="1">
      <c r="A20" s="48"/>
      <c r="C20" s="48"/>
      <c r="D20" s="48"/>
      <c r="E20" s="48"/>
      <c r="F20" s="48"/>
      <c r="G20" s="48"/>
      <c r="H20" s="48"/>
    </row>
    <row r="21" spans="1:8" ht="12.75" customHeight="1">
      <c r="A21" s="48"/>
      <c r="C21" s="48"/>
      <c r="D21" s="48"/>
      <c r="E21" s="48"/>
      <c r="F21" s="48"/>
      <c r="G21" s="48"/>
      <c r="H21" s="48"/>
    </row>
    <row r="22" spans="1:8" ht="12.75" customHeight="1">
      <c r="A22" s="48"/>
      <c r="B22"/>
      <c r="C22" s="48"/>
      <c r="D22" s="48"/>
      <c r="E22" s="48"/>
      <c r="F22" s="48"/>
      <c r="G22" s="48"/>
      <c r="H22" s="48"/>
    </row>
    <row r="23" spans="1:8" ht="12.75" customHeight="1">
      <c r="A23" s="48"/>
      <c r="B23"/>
      <c r="C23" s="48"/>
      <c r="D23" s="48"/>
      <c r="E23" s="48"/>
      <c r="F23" s="48"/>
      <c r="G23" s="48"/>
      <c r="H23" s="48"/>
    </row>
    <row r="24" spans="1:8" ht="12.75" customHeight="1">
      <c r="A24" s="48"/>
      <c r="B24"/>
      <c r="C24" s="48"/>
      <c r="D24" s="48"/>
      <c r="E24" s="48"/>
      <c r="F24" s="48"/>
      <c r="G24" s="48"/>
      <c r="H24" s="48"/>
    </row>
    <row r="25" spans="1:8" ht="12.75" customHeight="1">
      <c r="A25" s="48"/>
      <c r="B25"/>
      <c r="C25" s="48"/>
      <c r="D25" s="48"/>
      <c r="E25" s="48"/>
      <c r="F25" s="48"/>
      <c r="G25" s="48"/>
      <c r="H25" s="48"/>
    </row>
    <row r="26" spans="1:8" ht="12.75" customHeight="1">
      <c r="A26" s="48"/>
      <c r="B26"/>
      <c r="C26" s="48"/>
      <c r="D26" s="48"/>
      <c r="E26" s="48"/>
      <c r="F26" s="48"/>
      <c r="G26" s="48"/>
      <c r="H26" s="48"/>
    </row>
    <row r="27" spans="1:8" ht="12.75" customHeight="1">
      <c r="A27" s="48"/>
      <c r="B27" s="1" t="s">
        <v>180</v>
      </c>
      <c r="C27" s="48"/>
      <c r="D27" s="48"/>
      <c r="E27" s="48"/>
      <c r="F27" s="48"/>
      <c r="G27" s="48"/>
      <c r="H27" s="48"/>
    </row>
    <row r="28" spans="1:8" ht="12.75" customHeight="1">
      <c r="A28" s="48"/>
      <c r="B28" s="28" t="s">
        <v>179</v>
      </c>
      <c r="C28" s="66"/>
      <c r="D28" s="48"/>
      <c r="E28" s="48"/>
      <c r="F28" s="48"/>
      <c r="G28" s="48"/>
      <c r="H28" s="48"/>
    </row>
    <row r="29" spans="1:8" ht="12.75" customHeight="1">
      <c r="A29" s="48"/>
      <c r="B29" s="53" t="s">
        <v>181</v>
      </c>
      <c r="C29" s="48"/>
      <c r="D29" s="48"/>
      <c r="E29" s="48"/>
      <c r="F29" s="48"/>
      <c r="G29" s="48"/>
      <c r="H29" s="48"/>
    </row>
    <row r="30" spans="1:8" ht="12.75" customHeight="1">
      <c r="B30" s="30" t="s">
        <v>182</v>
      </c>
      <c r="C30" s="49"/>
      <c r="D30" s="65"/>
      <c r="E30" s="65"/>
      <c r="F30" s="65"/>
    </row>
    <row r="31" spans="1:8" ht="12.75" customHeight="1">
      <c r="B31" s="48"/>
      <c r="E31" s="32"/>
    </row>
    <row r="32" spans="1:8" ht="12.75" customHeight="1">
      <c r="A32" s="48"/>
      <c r="B32" s="46" t="s">
        <v>173</v>
      </c>
      <c r="C32" s="174">
        <v>1000</v>
      </c>
      <c r="D32" s="46" t="s">
        <v>16</v>
      </c>
      <c r="E32" s="32"/>
    </row>
    <row r="33" spans="1:15" ht="12.75" customHeight="1">
      <c r="A33" s="48"/>
      <c r="B33" s="46" t="s">
        <v>174</v>
      </c>
      <c r="C33" s="175">
        <v>30</v>
      </c>
      <c r="D33" s="46" t="s">
        <v>2</v>
      </c>
      <c r="E33" s="180" t="s">
        <v>423</v>
      </c>
    </row>
    <row r="34" spans="1:15" ht="12.75" customHeight="1">
      <c r="A34" s="48"/>
      <c r="B34" s="3" t="s">
        <v>418</v>
      </c>
      <c r="C34">
        <f>C32*C33/100</f>
        <v>300</v>
      </c>
      <c r="D34" s="3" t="s">
        <v>16</v>
      </c>
      <c r="E34" s="180"/>
    </row>
    <row r="35" spans="1:15" ht="12.75" customHeight="1">
      <c r="A35" s="48"/>
      <c r="B35" s="46" t="s">
        <v>175</v>
      </c>
      <c r="C35" s="175">
        <v>40</v>
      </c>
      <c r="D35" s="46" t="s">
        <v>22</v>
      </c>
      <c r="E35" s="96" t="s">
        <v>422</v>
      </c>
    </row>
    <row r="36" spans="1:15" ht="12.75" customHeight="1">
      <c r="A36" s="48"/>
      <c r="B36" s="46" t="s">
        <v>17</v>
      </c>
      <c r="C36" s="175">
        <v>5</v>
      </c>
      <c r="D36" s="46" t="s">
        <v>22</v>
      </c>
      <c r="E36" s="180" t="s">
        <v>421</v>
      </c>
    </row>
    <row r="37" spans="1:15" ht="12.75" customHeight="1">
      <c r="B37" s="3" t="s">
        <v>425</v>
      </c>
      <c r="C37" s="179">
        <f>1000*4.2/3600*(C35-C36)</f>
        <v>40.833333333333336</v>
      </c>
      <c r="D37" s="46" t="s">
        <v>20</v>
      </c>
      <c r="E37" s="180" t="s">
        <v>424</v>
      </c>
    </row>
    <row r="38" spans="1:15" ht="12.75" customHeight="1">
      <c r="B38" s="46" t="s">
        <v>8</v>
      </c>
      <c r="C38" s="176">
        <f>C34*C37/1000</f>
        <v>12.25</v>
      </c>
      <c r="D38" s="46" t="s">
        <v>1</v>
      </c>
      <c r="E38" s="180"/>
    </row>
    <row r="39" spans="1:15" ht="12.75" customHeight="1">
      <c r="C39" s="50"/>
      <c r="F39" s="50"/>
    </row>
    <row r="40" spans="1:15" ht="12.75" customHeight="1">
      <c r="C40" s="48" t="s">
        <v>5</v>
      </c>
      <c r="D40" s="48"/>
      <c r="E40" s="48" t="s">
        <v>6</v>
      </c>
      <c r="F40" s="48"/>
      <c r="G40" s="48" t="s">
        <v>7</v>
      </c>
    </row>
    <row r="41" spans="1:15" ht="12.75" customHeight="1">
      <c r="B41" s="48" t="s">
        <v>4</v>
      </c>
      <c r="C41" s="177">
        <f>C38</f>
        <v>12.25</v>
      </c>
      <c r="D41" s="46" t="s">
        <v>1</v>
      </c>
      <c r="E41" s="178">
        <v>0</v>
      </c>
      <c r="F41" s="46" t="s">
        <v>1</v>
      </c>
      <c r="G41" s="178">
        <v>0</v>
      </c>
      <c r="H41" s="46" t="s">
        <v>1</v>
      </c>
    </row>
    <row r="42" spans="1:15" ht="12.75" customHeight="1">
      <c r="B42" s="22" t="s">
        <v>249</v>
      </c>
      <c r="C42" s="3" t="s">
        <v>486</v>
      </c>
    </row>
    <row r="43" spans="1:15" ht="12.75" customHeight="1">
      <c r="C43" s="50"/>
    </row>
    <row r="44" spans="1:15" customFormat="1" ht="15">
      <c r="A44" s="111" t="s">
        <v>183</v>
      </c>
      <c r="B44" s="57"/>
      <c r="C44" s="57"/>
      <c r="D44" s="57"/>
      <c r="E44" s="57"/>
      <c r="F44" s="57"/>
      <c r="G44" s="57"/>
      <c r="H44" s="57"/>
      <c r="I44" s="57"/>
      <c r="J44" s="57"/>
      <c r="K44" s="57"/>
      <c r="L44" s="57"/>
      <c r="M44" s="57"/>
      <c r="N44" s="57"/>
      <c r="O44" s="57"/>
    </row>
    <row r="46" spans="1:15" s="40" customFormat="1">
      <c r="B46" s="1" t="s">
        <v>406</v>
      </c>
      <c r="C46" s="39"/>
      <c r="D46" s="39"/>
      <c r="E46" s="168"/>
    </row>
    <row r="47" spans="1:15" customFormat="1" ht="40.5" customHeight="1">
      <c r="B47" s="107" t="s">
        <v>112</v>
      </c>
      <c r="C47" s="280" t="s">
        <v>407</v>
      </c>
      <c r="D47" s="280"/>
    </row>
    <row r="48" spans="1:15" customFormat="1">
      <c r="B48" s="62" t="s">
        <v>113</v>
      </c>
      <c r="C48" s="297" t="s">
        <v>128</v>
      </c>
      <c r="D48" s="297"/>
    </row>
    <row r="49" spans="2:4" customFormat="1" ht="13.5">
      <c r="B49" s="62" t="s">
        <v>115</v>
      </c>
      <c r="C49" s="281" t="s">
        <v>604</v>
      </c>
      <c r="D49" s="297"/>
    </row>
    <row r="50" spans="2:4" customFormat="1">
      <c r="B50" s="62" t="s">
        <v>117</v>
      </c>
      <c r="C50" s="297" t="s">
        <v>130</v>
      </c>
      <c r="D50" s="297"/>
    </row>
    <row r="51" spans="2:4" customFormat="1">
      <c r="B51" s="62" t="s">
        <v>118</v>
      </c>
      <c r="C51" s="297" t="s">
        <v>131</v>
      </c>
      <c r="D51" s="297"/>
    </row>
    <row r="52" spans="2:4" customFormat="1">
      <c r="B52" s="62" t="s">
        <v>120</v>
      </c>
      <c r="C52" s="297" t="s">
        <v>129</v>
      </c>
      <c r="D52" s="297"/>
    </row>
    <row r="53" spans="2:4" customFormat="1">
      <c r="B53" s="62" t="s">
        <v>122</v>
      </c>
      <c r="C53" s="297" t="s">
        <v>123</v>
      </c>
      <c r="D53" s="297"/>
    </row>
    <row r="54" spans="2:4" customFormat="1">
      <c r="B54" s="107" t="s">
        <v>124</v>
      </c>
      <c r="C54" s="298" t="s">
        <v>127</v>
      </c>
      <c r="D54" s="298"/>
    </row>
    <row r="55" spans="2:4" customFormat="1" ht="13.5">
      <c r="B55" s="172" t="s">
        <v>408</v>
      </c>
    </row>
  </sheetData>
  <mergeCells count="8">
    <mergeCell ref="C52:D52"/>
    <mergeCell ref="C53:D53"/>
    <mergeCell ref="C54:D54"/>
    <mergeCell ref="C47:D47"/>
    <mergeCell ref="C48:D48"/>
    <mergeCell ref="C49:D49"/>
    <mergeCell ref="C50:D50"/>
    <mergeCell ref="C51:D51"/>
  </mergeCells>
  <hyperlinks>
    <hyperlink ref="J1" location="Sisällysluettelo!A1" display="Palaa sisällysluetteloon" xr:uid="{A4BF9531-6027-438A-B141-6A4249FCA9E8}"/>
  </hyperlinks>
  <pageMargins left="0.7" right="0.7" top="0.75" bottom="0.75" header="0.3" footer="0.3"/>
  <pageSetup paperSize="9" orientation="portrait" r:id="rId1"/>
  <ignoredErrors>
    <ignoredError sqref="C52" twoDigitTextYea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4"/>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16" width="9.28515625" customWidth="1"/>
    <col min="17" max="17" width="22.42578125" customWidth="1"/>
    <col min="18" max="32" width="9.28515625" customWidth="1"/>
  </cols>
  <sheetData>
    <row r="1" spans="1:15" ht="15" customHeight="1">
      <c r="A1" s="111" t="s">
        <v>615</v>
      </c>
      <c r="B1" s="111"/>
      <c r="C1" s="111"/>
      <c r="D1" s="111"/>
      <c r="E1" s="111"/>
      <c r="F1" s="111"/>
      <c r="G1" s="111"/>
      <c r="H1" s="111"/>
      <c r="I1" s="74"/>
      <c r="J1" s="108" t="s">
        <v>0</v>
      </c>
      <c r="K1" s="74"/>
      <c r="L1" s="74"/>
      <c r="M1" s="74"/>
      <c r="N1" s="74"/>
      <c r="O1" s="74"/>
    </row>
    <row r="2" spans="1:15" ht="12.75" customHeight="1">
      <c r="J2" s="23"/>
    </row>
    <row r="3" spans="1:15" ht="12.75" customHeight="1">
      <c r="B3" s="5" t="s">
        <v>622</v>
      </c>
    </row>
    <row r="4" spans="1:15" ht="12.75" customHeight="1">
      <c r="A4" s="1"/>
      <c r="C4" s="1"/>
      <c r="D4" s="1"/>
      <c r="E4" s="1"/>
      <c r="F4" s="1"/>
      <c r="G4" s="1"/>
      <c r="H4" s="1"/>
      <c r="I4" s="1"/>
    </row>
    <row r="5" spans="1:15" ht="12.75" customHeight="1">
      <c r="A5" s="1"/>
      <c r="B5" s="1"/>
      <c r="C5" s="1"/>
      <c r="D5" s="1"/>
      <c r="E5" s="1"/>
      <c r="F5" s="1"/>
      <c r="G5" s="1"/>
      <c r="H5" s="1"/>
      <c r="I5" s="1"/>
    </row>
    <row r="6" spans="1:15" ht="12.75" customHeight="1">
      <c r="A6" s="1"/>
      <c r="B6" s="1"/>
      <c r="C6" s="1"/>
      <c r="D6" s="1"/>
      <c r="E6" s="1"/>
      <c r="F6" s="1"/>
      <c r="G6" s="1"/>
      <c r="H6" s="1"/>
      <c r="I6" s="1"/>
    </row>
    <row r="7" spans="1:15" ht="12.75" customHeight="1">
      <c r="A7" s="1"/>
      <c r="B7" s="1"/>
      <c r="C7" s="1"/>
      <c r="D7" s="1"/>
      <c r="E7" s="1"/>
      <c r="F7" s="1"/>
      <c r="G7" s="1"/>
      <c r="H7" s="1"/>
      <c r="I7" s="1"/>
    </row>
    <row r="8" spans="1:15" ht="12.75" customHeight="1">
      <c r="A8" s="1"/>
      <c r="B8" s="1"/>
      <c r="C8" s="1"/>
      <c r="D8" s="1"/>
      <c r="E8" s="1"/>
      <c r="F8" s="1"/>
      <c r="G8" s="1"/>
      <c r="H8" s="1"/>
      <c r="I8" s="1"/>
    </row>
    <row r="9" spans="1:15" ht="12.75" customHeight="1">
      <c r="A9" s="1"/>
      <c r="B9" s="1"/>
      <c r="C9" s="1"/>
      <c r="D9" s="1"/>
      <c r="E9" s="1"/>
      <c r="F9" s="1"/>
      <c r="G9" s="1"/>
      <c r="H9" s="1"/>
      <c r="I9" s="1"/>
    </row>
    <row r="10" spans="1:15" ht="12.75" customHeight="1">
      <c r="A10" s="1"/>
      <c r="B10" s="1"/>
      <c r="C10" s="1"/>
      <c r="D10" s="1"/>
      <c r="E10" s="1"/>
      <c r="F10" s="1"/>
      <c r="G10" s="1"/>
      <c r="H10" s="1"/>
      <c r="I10" s="1"/>
    </row>
    <row r="11" spans="1:15" ht="12.75" customHeight="1">
      <c r="A11" s="1"/>
      <c r="B11" s="1"/>
      <c r="C11" s="1"/>
      <c r="D11" s="1"/>
      <c r="E11" s="1"/>
      <c r="F11" s="1"/>
      <c r="G11" s="1"/>
      <c r="H11" s="1"/>
      <c r="I11" s="1"/>
    </row>
    <row r="12" spans="1:15" ht="12.75" customHeight="1">
      <c r="A12" s="1"/>
      <c r="B12" s="1"/>
      <c r="C12" s="1"/>
      <c r="D12" s="1"/>
      <c r="E12" s="1"/>
      <c r="F12" s="1"/>
      <c r="G12" s="1"/>
      <c r="H12" s="1"/>
      <c r="I12" s="1"/>
    </row>
    <row r="13" spans="1:15" ht="12.75" customHeight="1">
      <c r="A13" s="1"/>
      <c r="B13" s="1"/>
      <c r="C13" s="1"/>
      <c r="D13" s="1"/>
      <c r="E13" s="1"/>
      <c r="F13" s="1"/>
      <c r="G13" s="1"/>
      <c r="H13" s="1"/>
      <c r="I13" s="1"/>
    </row>
    <row r="14" spans="1:15" ht="12.75" customHeight="1">
      <c r="A14" s="1"/>
      <c r="B14" s="1"/>
      <c r="C14" s="1"/>
      <c r="D14" s="1"/>
      <c r="E14" s="1"/>
      <c r="F14" s="1"/>
      <c r="G14" s="1"/>
      <c r="H14" s="1"/>
      <c r="I14" s="1"/>
    </row>
    <row r="15" spans="1:15" ht="12.75" customHeight="1">
      <c r="A15" s="1"/>
      <c r="B15" s="1"/>
      <c r="C15" s="1"/>
      <c r="D15" s="1"/>
      <c r="E15" s="1"/>
      <c r="F15" s="1"/>
      <c r="G15" s="1"/>
      <c r="H15" s="1"/>
      <c r="I15" s="1"/>
    </row>
    <row r="16" spans="1:15" ht="12.75" customHeight="1">
      <c r="A16" s="1"/>
      <c r="B16" s="1"/>
      <c r="C16" s="1"/>
      <c r="D16" s="1"/>
      <c r="E16" s="1"/>
      <c r="F16" s="1"/>
      <c r="G16" s="1"/>
      <c r="H16" s="1"/>
      <c r="I16" s="1"/>
    </row>
    <row r="17" spans="1:9" ht="12.75" customHeight="1">
      <c r="A17" s="1"/>
      <c r="B17" s="1"/>
      <c r="C17" s="1"/>
      <c r="D17" s="1"/>
      <c r="E17" s="1"/>
      <c r="F17" s="1"/>
      <c r="G17" s="1"/>
      <c r="H17" s="1"/>
      <c r="I17" s="1"/>
    </row>
    <row r="18" spans="1:9" ht="12.75" customHeight="1">
      <c r="A18" s="1"/>
      <c r="B18" s="1"/>
      <c r="C18" s="1"/>
      <c r="D18" s="1"/>
      <c r="E18" s="1"/>
      <c r="F18" s="1"/>
      <c r="G18" s="1"/>
      <c r="H18" s="1"/>
      <c r="I18" s="1"/>
    </row>
    <row r="19" spans="1:9" ht="12.75" customHeight="1">
      <c r="A19" s="1"/>
      <c r="B19" s="1"/>
      <c r="C19" s="1"/>
      <c r="D19" s="1"/>
      <c r="E19" s="1"/>
      <c r="F19" s="1"/>
      <c r="G19" s="1"/>
      <c r="H19" s="1"/>
      <c r="I19" s="1"/>
    </row>
    <row r="20" spans="1:9" ht="12.75" customHeight="1">
      <c r="A20" s="1"/>
      <c r="B20" s="1"/>
      <c r="C20" s="1"/>
      <c r="D20" s="1"/>
      <c r="E20" s="1"/>
      <c r="F20" s="1"/>
      <c r="G20" s="1"/>
      <c r="H20" s="1"/>
      <c r="I20" s="1"/>
    </row>
    <row r="21" spans="1:9" ht="12.75" customHeight="1">
      <c r="A21" s="1"/>
      <c r="B21" s="1"/>
      <c r="C21" s="1"/>
      <c r="D21" s="1"/>
      <c r="E21" s="1"/>
      <c r="F21" s="1"/>
      <c r="G21" s="1"/>
      <c r="H21" s="1"/>
      <c r="I21" s="1"/>
    </row>
    <row r="22" spans="1:9" ht="12.75" customHeight="1">
      <c r="A22" s="1"/>
      <c r="B22" s="1"/>
      <c r="C22" s="1"/>
      <c r="D22" s="1"/>
      <c r="E22" s="1"/>
      <c r="F22" s="1"/>
      <c r="G22" s="1"/>
      <c r="H22" s="1"/>
      <c r="I22" s="1"/>
    </row>
    <row r="23" spans="1:9" ht="12.75" customHeight="1">
      <c r="A23" s="1"/>
      <c r="B23" s="1"/>
      <c r="C23" s="1"/>
      <c r="D23" s="1"/>
      <c r="E23" s="1"/>
      <c r="F23" s="1"/>
      <c r="G23" s="1"/>
      <c r="H23" s="1"/>
      <c r="I23" s="1"/>
    </row>
    <row r="24" spans="1:9" ht="12.75" customHeight="1">
      <c r="A24" s="1"/>
      <c r="B24" s="1"/>
      <c r="C24" s="1"/>
      <c r="D24" s="1"/>
      <c r="E24" s="1"/>
      <c r="F24" s="1"/>
      <c r="G24" s="1"/>
      <c r="H24" s="1"/>
      <c r="I24" s="1"/>
    </row>
    <row r="25" spans="1:9" ht="12.75" customHeight="1">
      <c r="A25" s="1"/>
      <c r="B25" s="1"/>
      <c r="C25" s="1"/>
      <c r="D25" s="1"/>
      <c r="E25" s="1"/>
      <c r="F25" s="1"/>
      <c r="G25" s="1"/>
      <c r="H25" s="1"/>
      <c r="I25" s="1"/>
    </row>
    <row r="26" spans="1:9" ht="12.75" customHeight="1">
      <c r="A26" s="1"/>
      <c r="B26" s="1"/>
      <c r="C26" s="1"/>
      <c r="D26" s="1"/>
      <c r="E26" s="1"/>
      <c r="F26" s="1"/>
      <c r="G26" s="1"/>
      <c r="H26" s="1"/>
      <c r="I26" s="1"/>
    </row>
    <row r="27" spans="1:9" ht="12.75" customHeight="1">
      <c r="A27" s="1"/>
      <c r="B27" s="1" t="s">
        <v>180</v>
      </c>
      <c r="C27" s="48"/>
      <c r="D27" s="1"/>
      <c r="E27" s="1"/>
      <c r="F27" s="1"/>
      <c r="G27" s="1"/>
      <c r="H27" s="1"/>
      <c r="I27" s="1"/>
    </row>
    <row r="28" spans="1:9" ht="12.75" customHeight="1">
      <c r="A28" s="1"/>
      <c r="B28" s="28" t="s">
        <v>179</v>
      </c>
      <c r="C28" s="66"/>
      <c r="D28" s="1"/>
      <c r="E28" s="1"/>
      <c r="F28" s="1"/>
      <c r="G28" s="1"/>
      <c r="H28" s="1"/>
      <c r="I28" s="1"/>
    </row>
    <row r="29" spans="1:9" ht="12.75" customHeight="1">
      <c r="B29" s="53" t="s">
        <v>181</v>
      </c>
      <c r="C29" s="48"/>
    </row>
    <row r="30" spans="1:9" ht="12.75" customHeight="1">
      <c r="B30" s="30" t="s">
        <v>182</v>
      </c>
      <c r="C30" s="49"/>
      <c r="D30" s="52"/>
      <c r="E30" s="52"/>
      <c r="F30" s="52"/>
      <c r="G30" s="52"/>
    </row>
    <row r="31" spans="1:9" ht="12.75" customHeight="1">
      <c r="B31" s="1"/>
    </row>
    <row r="32" spans="1:9" ht="12.75" customHeight="1">
      <c r="B32" s="3" t="s">
        <v>23</v>
      </c>
      <c r="C32" s="11">
        <v>28.5</v>
      </c>
      <c r="D32" t="s">
        <v>10</v>
      </c>
    </row>
    <row r="33" spans="1:15" ht="12.75" customHeight="1">
      <c r="B33" s="3" t="s">
        <v>430</v>
      </c>
      <c r="C33" s="11">
        <v>15</v>
      </c>
      <c r="D33" t="s">
        <v>10</v>
      </c>
    </row>
    <row r="34" spans="1:15" ht="12.75" customHeight="1">
      <c r="B34" s="3" t="s">
        <v>432</v>
      </c>
      <c r="C34" s="93">
        <f>5/7</f>
        <v>0.7142857142857143</v>
      </c>
      <c r="D34" s="147"/>
      <c r="E34" s="32" t="s">
        <v>433</v>
      </c>
      <c r="I34" s="142"/>
    </row>
    <row r="35" spans="1:15" ht="12.75" customHeight="1">
      <c r="B35" s="3" t="s">
        <v>434</v>
      </c>
      <c r="C35" s="153">
        <f>C34*365</f>
        <v>260.71428571428572</v>
      </c>
      <c r="D35" s="3" t="s">
        <v>30</v>
      </c>
      <c r="E35" s="32" t="s">
        <v>436</v>
      </c>
      <c r="I35" s="7"/>
    </row>
    <row r="36" spans="1:15" ht="12.75" customHeight="1">
      <c r="B36" s="3" t="s">
        <v>435</v>
      </c>
      <c r="C36" s="11">
        <v>15</v>
      </c>
      <c r="D36" t="s">
        <v>24</v>
      </c>
    </row>
    <row r="37" spans="1:15" ht="12.75" customHeight="1">
      <c r="B37" s="3" t="s">
        <v>437</v>
      </c>
      <c r="C37" s="11">
        <v>12</v>
      </c>
      <c r="D37" t="s">
        <v>24</v>
      </c>
    </row>
    <row r="38" spans="1:15" ht="12.75" customHeight="1">
      <c r="B38" s="3" t="s">
        <v>8</v>
      </c>
      <c r="C38" s="123">
        <f>(C32*C36*C35-C33*C37*C35)/1000</f>
        <v>64.526785714285722</v>
      </c>
      <c r="D38" t="s">
        <v>1</v>
      </c>
    </row>
    <row r="39" spans="1:15" ht="12.75" customHeight="1">
      <c r="C39" s="2"/>
      <c r="F39" s="2"/>
      <c r="G39" s="2"/>
    </row>
    <row r="40" spans="1:15" ht="12.75" customHeight="1">
      <c r="C40" s="1" t="s">
        <v>5</v>
      </c>
      <c r="D40" s="1"/>
      <c r="E40" s="1" t="s">
        <v>6</v>
      </c>
      <c r="F40" s="1"/>
      <c r="G40" s="1" t="s">
        <v>7</v>
      </c>
    </row>
    <row r="41" spans="1:15" ht="12.75" customHeight="1">
      <c r="B41" s="1" t="s">
        <v>4</v>
      </c>
      <c r="C41" s="85">
        <v>0</v>
      </c>
      <c r="D41" t="s">
        <v>1</v>
      </c>
      <c r="E41" s="59">
        <v>0</v>
      </c>
      <c r="F41" t="s">
        <v>1</v>
      </c>
      <c r="G41" s="125">
        <f>C38</f>
        <v>64.526785714285722</v>
      </c>
      <c r="H41" t="s">
        <v>1</v>
      </c>
    </row>
    <row r="42" spans="1:15" ht="12.75" customHeight="1">
      <c r="C42" s="2"/>
      <c r="G42" s="4"/>
    </row>
    <row r="43" spans="1:15" ht="15" customHeight="1">
      <c r="A43" s="111" t="s">
        <v>183</v>
      </c>
      <c r="B43" s="57"/>
      <c r="C43" s="57"/>
      <c r="D43" s="57"/>
      <c r="E43" s="57"/>
      <c r="F43" s="57"/>
      <c r="G43" s="57"/>
      <c r="H43" s="57"/>
      <c r="I43" s="57"/>
      <c r="J43" s="57"/>
      <c r="K43" s="57"/>
      <c r="L43" s="57"/>
      <c r="M43" s="57"/>
      <c r="N43" s="57"/>
      <c r="O43" s="57"/>
    </row>
    <row r="45" spans="1:15">
      <c r="B45" s="1" t="s">
        <v>431</v>
      </c>
      <c r="C45" s="2"/>
      <c r="G45" s="4"/>
    </row>
    <row r="46" spans="1:15">
      <c r="B46" s="1"/>
      <c r="C46" s="183"/>
      <c r="G46" s="4"/>
    </row>
    <row r="47" spans="1:15">
      <c r="B47" s="185" t="s">
        <v>58</v>
      </c>
      <c r="C47" s="195">
        <v>1500</v>
      </c>
      <c r="D47" s="185" t="s">
        <v>461</v>
      </c>
      <c r="E47" s="26"/>
      <c r="G47" s="4"/>
    </row>
    <row r="48" spans="1:15">
      <c r="B48" s="26" t="s">
        <v>132</v>
      </c>
      <c r="C48" s="196">
        <v>19</v>
      </c>
      <c r="D48" s="26" t="s">
        <v>462</v>
      </c>
      <c r="E48" s="197" t="s">
        <v>439</v>
      </c>
      <c r="G48" s="4"/>
    </row>
    <row r="49" spans="2:10">
      <c r="B49" s="26" t="s">
        <v>133</v>
      </c>
      <c r="C49" s="196">
        <v>10</v>
      </c>
      <c r="D49" s="26" t="s">
        <v>462</v>
      </c>
      <c r="E49" s="197" t="s">
        <v>438</v>
      </c>
      <c r="G49" s="4"/>
    </row>
    <row r="50" spans="2:10">
      <c r="B50" s="26" t="s">
        <v>23</v>
      </c>
      <c r="C50" s="26">
        <f>(C47*C48)/1000</f>
        <v>28.5</v>
      </c>
      <c r="D50" s="198" t="s">
        <v>10</v>
      </c>
      <c r="E50" s="199" t="s">
        <v>440</v>
      </c>
      <c r="G50" s="4"/>
    </row>
    <row r="51" spans="2:10">
      <c r="B51" s="127" t="s">
        <v>430</v>
      </c>
      <c r="C51" s="127">
        <f>(C47*C49)/1000</f>
        <v>15</v>
      </c>
      <c r="D51" s="200" t="s">
        <v>10</v>
      </c>
      <c r="E51" s="199" t="s">
        <v>441</v>
      </c>
      <c r="G51" s="4"/>
    </row>
    <row r="52" spans="2:10">
      <c r="B52" s="26"/>
      <c r="D52" s="184"/>
      <c r="G52" s="4"/>
    </row>
    <row r="53" spans="2:10">
      <c r="B53" s="1" t="s">
        <v>429</v>
      </c>
    </row>
    <row r="54" spans="2:10" ht="31.5" customHeight="1">
      <c r="B54" s="104" t="s">
        <v>76</v>
      </c>
      <c r="C54" s="100" t="s">
        <v>428</v>
      </c>
    </row>
    <row r="55" spans="2:10">
      <c r="B55" s="103" t="s">
        <v>70</v>
      </c>
      <c r="C55" s="124">
        <v>6</v>
      </c>
      <c r="E55" s="26"/>
    </row>
    <row r="56" spans="2:10">
      <c r="B56" s="103" t="s">
        <v>71</v>
      </c>
      <c r="C56" s="181">
        <v>10</v>
      </c>
      <c r="E56" s="26"/>
    </row>
    <row r="57" spans="2:10">
      <c r="B57" s="103" t="s">
        <v>77</v>
      </c>
      <c r="C57" s="124">
        <v>14</v>
      </c>
      <c r="E57" s="26"/>
    </row>
    <row r="58" spans="2:10">
      <c r="B58" s="103" t="s">
        <v>75</v>
      </c>
      <c r="C58" s="124">
        <v>11</v>
      </c>
      <c r="E58" s="91"/>
      <c r="H58" s="101"/>
      <c r="I58" s="101"/>
      <c r="J58" s="101"/>
    </row>
    <row r="59" spans="2:10">
      <c r="B59" s="103" t="s">
        <v>72</v>
      </c>
      <c r="C59" s="124">
        <v>19</v>
      </c>
      <c r="H59" s="102"/>
      <c r="I59" s="102"/>
      <c r="J59" s="102"/>
    </row>
    <row r="60" spans="2:10">
      <c r="B60" s="103" t="s">
        <v>73</v>
      </c>
      <c r="C60" s="124">
        <v>10</v>
      </c>
    </row>
    <row r="61" spans="2:10">
      <c r="B61" s="104" t="s">
        <v>74</v>
      </c>
      <c r="C61" s="182">
        <v>7</v>
      </c>
    </row>
    <row r="62" spans="2:10">
      <c r="B62" s="23" t="s">
        <v>426</v>
      </c>
      <c r="C62" s="101"/>
      <c r="D62" s="101"/>
      <c r="E62" s="32" t="s">
        <v>427</v>
      </c>
      <c r="F62" s="101"/>
      <c r="G62" s="101"/>
    </row>
    <row r="63" spans="2:10">
      <c r="H63" s="9"/>
    </row>
    <row r="64" spans="2:10">
      <c r="C64" s="2"/>
      <c r="G64" s="4"/>
    </row>
  </sheetData>
  <hyperlinks>
    <hyperlink ref="J1" location="Sisällysluettelo!A1" display="Palaa sisällysluetteloon" xr:uid="{00000000-0004-0000-0800-000000000000}"/>
    <hyperlink ref="B62" r:id="rId1" xr:uid="{C46A8CD8-3C6A-45CB-935A-4C7B27FDDE82}"/>
  </hyperlinks>
  <pageMargins left="0.7" right="0.7" top="0.75" bottom="0.75" header="0.3" footer="0.3"/>
  <pageSetup paperSize="9" orientation="portrait"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16" width="9.28515625" customWidth="1"/>
    <col min="17" max="17" width="22.42578125" customWidth="1"/>
    <col min="18" max="32" width="9.28515625" customWidth="1"/>
  </cols>
  <sheetData>
    <row r="1" spans="1:15" ht="15" customHeight="1">
      <c r="A1" s="111" t="s">
        <v>616</v>
      </c>
      <c r="B1" s="111"/>
      <c r="C1" s="111"/>
      <c r="D1" s="111"/>
      <c r="E1" s="111"/>
      <c r="F1" s="111"/>
      <c r="G1" s="111"/>
      <c r="H1" s="111"/>
      <c r="I1" s="74"/>
      <c r="J1" s="108" t="s">
        <v>0</v>
      </c>
      <c r="K1" s="74"/>
      <c r="L1" s="74"/>
      <c r="M1" s="74"/>
      <c r="N1" s="74"/>
      <c r="O1" s="74"/>
    </row>
    <row r="2" spans="1:15" ht="12.75" customHeight="1"/>
    <row r="3" spans="1:15" ht="12.75" customHeight="1">
      <c r="B3" s="5" t="s">
        <v>623</v>
      </c>
    </row>
    <row r="4" spans="1:15" ht="12.75" customHeight="1">
      <c r="A4" s="1"/>
      <c r="C4" s="1"/>
      <c r="D4" s="1"/>
      <c r="E4" s="1"/>
      <c r="F4" s="1"/>
      <c r="G4" s="1"/>
      <c r="H4" s="1"/>
      <c r="I4" s="1"/>
    </row>
    <row r="5" spans="1:15" ht="12.75" customHeight="1">
      <c r="A5" s="1"/>
      <c r="B5" s="1"/>
      <c r="C5" s="1"/>
      <c r="D5" s="1"/>
      <c r="E5" s="1"/>
      <c r="F5" s="1"/>
      <c r="G5" s="1"/>
      <c r="H5" s="1"/>
      <c r="I5" s="1"/>
    </row>
    <row r="6" spans="1:15" ht="12.75" customHeight="1">
      <c r="A6" s="1"/>
      <c r="B6" s="1"/>
      <c r="C6" s="1"/>
      <c r="D6" s="1"/>
      <c r="E6" s="1"/>
      <c r="F6" s="1"/>
      <c r="G6" s="1"/>
      <c r="H6" s="1"/>
      <c r="I6" s="1"/>
    </row>
    <row r="7" spans="1:15" ht="12.75" customHeight="1">
      <c r="A7" s="1"/>
      <c r="B7" s="1"/>
      <c r="C7" s="1"/>
      <c r="D7" s="1"/>
      <c r="E7" s="1"/>
      <c r="F7" s="1"/>
      <c r="G7" s="1"/>
      <c r="H7" s="1"/>
      <c r="I7" s="1"/>
    </row>
    <row r="8" spans="1:15" ht="12.75" customHeight="1">
      <c r="A8" s="1"/>
      <c r="B8" s="1"/>
      <c r="C8" s="1"/>
      <c r="D8" s="1"/>
      <c r="E8" s="1"/>
      <c r="F8" s="1"/>
      <c r="G8" s="1"/>
      <c r="H8" s="1"/>
      <c r="I8" s="1"/>
      <c r="J8" s="263"/>
    </row>
    <row r="9" spans="1:15" ht="12.75" customHeight="1">
      <c r="A9" s="1"/>
      <c r="B9" s="1"/>
      <c r="C9" s="1"/>
      <c r="D9" s="1"/>
      <c r="E9" s="1"/>
      <c r="F9" s="1"/>
      <c r="G9" s="1"/>
      <c r="H9" s="1"/>
      <c r="I9" s="1"/>
      <c r="J9" s="263"/>
    </row>
    <row r="10" spans="1:15" ht="12.75" customHeight="1">
      <c r="A10" s="1"/>
      <c r="B10" s="1"/>
      <c r="C10" s="1"/>
      <c r="D10" s="1"/>
      <c r="E10" s="1"/>
      <c r="F10" s="1"/>
      <c r="G10" s="1"/>
      <c r="I10" s="1"/>
      <c r="J10" s="263"/>
    </row>
    <row r="11" spans="1:15" ht="12.75" customHeight="1">
      <c r="A11" s="1"/>
      <c r="B11" s="1"/>
      <c r="C11" s="1"/>
      <c r="D11" s="1"/>
      <c r="E11" s="1"/>
      <c r="F11" s="1"/>
      <c r="G11" s="1"/>
      <c r="I11" s="1"/>
      <c r="J11" s="263"/>
    </row>
    <row r="12" spans="1:15" ht="12.75" customHeight="1">
      <c r="A12" s="1"/>
      <c r="B12" s="1"/>
      <c r="C12" s="1"/>
      <c r="D12" s="1"/>
      <c r="E12" s="1"/>
      <c r="F12" s="1"/>
      <c r="G12" s="1"/>
      <c r="H12" s="3"/>
      <c r="I12" s="1"/>
      <c r="J12" s="263"/>
    </row>
    <row r="13" spans="1:15" ht="12.75" customHeight="1"/>
    <row r="14" spans="1:15" ht="12.75" customHeight="1"/>
    <row r="15" spans="1:15" ht="12.75" customHeight="1"/>
    <row r="16" spans="1:15" ht="12.75" customHeight="1"/>
    <row r="17" spans="2:9" ht="12.75" customHeight="1"/>
    <row r="18" spans="2:9" ht="12.75" customHeight="1"/>
    <row r="19" spans="2:9" ht="12.75" customHeight="1"/>
    <row r="20" spans="2:9" ht="12.75" customHeight="1"/>
    <row r="21" spans="2:9" ht="12.75" customHeight="1">
      <c r="C21" s="48"/>
    </row>
    <row r="22" spans="2:9" ht="12.75" customHeight="1">
      <c r="B22" s="1" t="s">
        <v>180</v>
      </c>
      <c r="C22" s="48"/>
    </row>
    <row r="23" spans="2:9" ht="12.75" customHeight="1">
      <c r="B23" s="28" t="s">
        <v>179</v>
      </c>
      <c r="C23" s="66"/>
    </row>
    <row r="24" spans="2:9" ht="12.75" customHeight="1">
      <c r="B24" s="53" t="s">
        <v>181</v>
      </c>
      <c r="C24" s="48"/>
    </row>
    <row r="25" spans="2:9" ht="12.75" customHeight="1">
      <c r="B25" s="30" t="s">
        <v>182</v>
      </c>
      <c r="C25" s="49"/>
      <c r="D25" s="52"/>
      <c r="E25" s="52"/>
      <c r="F25" s="52"/>
    </row>
    <row r="26" spans="2:9" ht="12.75" customHeight="1">
      <c r="B26" s="1"/>
    </row>
    <row r="27" spans="2:9" ht="12.75" customHeight="1">
      <c r="B27" s="3" t="s">
        <v>9</v>
      </c>
      <c r="C27" s="11">
        <v>80</v>
      </c>
      <c r="D27" t="s">
        <v>2</v>
      </c>
      <c r="E27" s="32" t="s">
        <v>449</v>
      </c>
    </row>
    <row r="28" spans="2:9" ht="12.75" customHeight="1">
      <c r="B28" s="3" t="s">
        <v>453</v>
      </c>
      <c r="C28" s="11">
        <v>90</v>
      </c>
      <c r="D28" s="3" t="s">
        <v>2</v>
      </c>
      <c r="E28" s="32" t="s">
        <v>450</v>
      </c>
    </row>
    <row r="29" spans="2:9" ht="12.75" customHeight="1">
      <c r="B29" s="3" t="s">
        <v>451</v>
      </c>
      <c r="C29" s="11">
        <v>5.5</v>
      </c>
      <c r="D29" t="s">
        <v>10</v>
      </c>
    </row>
    <row r="30" spans="2:9" ht="12.75" customHeight="1">
      <c r="B30" s="3" t="s">
        <v>452</v>
      </c>
      <c r="C30" s="4">
        <f>(C29*C27/100)/(C28/100)</f>
        <v>4.8888888888888893</v>
      </c>
      <c r="D30" t="s">
        <v>10</v>
      </c>
      <c r="E30" s="32" t="s">
        <v>454</v>
      </c>
    </row>
    <row r="31" spans="2:9" ht="12.75" customHeight="1">
      <c r="B31" s="3" t="s">
        <v>446</v>
      </c>
      <c r="C31" s="93">
        <f>7/7</f>
        <v>1</v>
      </c>
      <c r="D31" s="147"/>
      <c r="E31" s="32" t="s">
        <v>464</v>
      </c>
      <c r="I31" s="142"/>
    </row>
    <row r="32" spans="2:9" ht="12.75" customHeight="1">
      <c r="B32" s="3" t="s">
        <v>447</v>
      </c>
      <c r="C32" s="153">
        <f>C31*365</f>
        <v>365</v>
      </c>
      <c r="D32" s="3" t="s">
        <v>30</v>
      </c>
      <c r="E32" s="32" t="s">
        <v>436</v>
      </c>
      <c r="I32" s="7"/>
    </row>
    <row r="33" spans="1:15" ht="12.75" customHeight="1">
      <c r="B33" s="3" t="s">
        <v>448</v>
      </c>
      <c r="C33" s="11">
        <v>24</v>
      </c>
      <c r="D33" t="s">
        <v>24</v>
      </c>
    </row>
    <row r="34" spans="1:15" ht="12.75" customHeight="1">
      <c r="B34" s="3" t="s">
        <v>11</v>
      </c>
      <c r="C34" s="25">
        <f>C33*C32</f>
        <v>8760</v>
      </c>
      <c r="D34" t="s">
        <v>12</v>
      </c>
    </row>
    <row r="35" spans="1:15" ht="12.75" customHeight="1">
      <c r="B35" s="3" t="s">
        <v>8</v>
      </c>
      <c r="C35" s="123">
        <f>(C29-C30)*C34/1000</f>
        <v>5.3533333333333299</v>
      </c>
      <c r="D35" t="s">
        <v>1</v>
      </c>
    </row>
    <row r="36" spans="1:15" ht="12.75" customHeight="1"/>
    <row r="37" spans="1:15" ht="12.75" customHeight="1">
      <c r="C37" s="1" t="s">
        <v>5</v>
      </c>
      <c r="D37" s="1"/>
      <c r="E37" s="1" t="s">
        <v>6</v>
      </c>
      <c r="F37" s="1"/>
      <c r="G37" s="1" t="s">
        <v>7</v>
      </c>
    </row>
    <row r="38" spans="1:15" ht="12.75" customHeight="1">
      <c r="B38" s="1" t="s">
        <v>4</v>
      </c>
      <c r="C38" s="85">
        <v>0</v>
      </c>
      <c r="D38" t="s">
        <v>1</v>
      </c>
      <c r="E38" s="59">
        <v>0</v>
      </c>
      <c r="F38" t="s">
        <v>1</v>
      </c>
      <c r="G38" s="169">
        <f>C35</f>
        <v>5.3533333333333299</v>
      </c>
      <c r="H38" t="s">
        <v>1</v>
      </c>
    </row>
    <row r="39" spans="1:15" ht="12.75" customHeight="1">
      <c r="C39" s="2"/>
      <c r="G39" s="8"/>
    </row>
    <row r="40" spans="1:15" ht="12.75" customHeight="1">
      <c r="C40" s="2"/>
      <c r="G40" s="8"/>
    </row>
    <row r="41" spans="1:15" ht="15" customHeight="1">
      <c r="A41" s="111" t="s">
        <v>183</v>
      </c>
      <c r="B41" s="57"/>
      <c r="C41" s="57"/>
      <c r="D41" s="57"/>
      <c r="E41" s="57"/>
      <c r="F41" s="57"/>
      <c r="G41" s="57"/>
      <c r="H41" s="57"/>
      <c r="I41" s="57"/>
      <c r="J41" s="57"/>
      <c r="K41" s="57"/>
      <c r="L41" s="57"/>
      <c r="M41" s="57"/>
      <c r="N41" s="57"/>
      <c r="O41" s="57"/>
    </row>
    <row r="43" spans="1:15">
      <c r="B43" s="1" t="s">
        <v>442</v>
      </c>
    </row>
    <row r="44" spans="1:15">
      <c r="C44" s="299"/>
      <c r="D44" s="299"/>
      <c r="E44" s="299"/>
      <c r="F44" s="299"/>
      <c r="G44" s="299"/>
    </row>
    <row r="45" spans="1:15">
      <c r="A45" s="26"/>
      <c r="B45" s="188" t="s">
        <v>445</v>
      </c>
      <c r="C45" s="188" t="s">
        <v>104</v>
      </c>
      <c r="D45" s="188" t="s">
        <v>105</v>
      </c>
      <c r="E45" s="188" t="s">
        <v>106</v>
      </c>
      <c r="F45" s="188" t="s">
        <v>107</v>
      </c>
      <c r="G45" s="188" t="s">
        <v>108</v>
      </c>
      <c r="H45" s="26"/>
      <c r="I45" s="26"/>
    </row>
    <row r="46" spans="1:15">
      <c r="A46" s="26"/>
      <c r="B46" s="189">
        <v>0.5</v>
      </c>
      <c r="C46" s="144">
        <v>0.67</v>
      </c>
      <c r="D46" s="144">
        <v>0.73</v>
      </c>
      <c r="E46" s="144">
        <v>0.78</v>
      </c>
      <c r="F46" s="144">
        <v>0.82</v>
      </c>
      <c r="G46" s="144">
        <v>0.85</v>
      </c>
      <c r="H46" s="26"/>
      <c r="I46" s="26"/>
    </row>
    <row r="47" spans="1:15">
      <c r="A47" s="26"/>
      <c r="B47" s="189">
        <v>1</v>
      </c>
      <c r="C47" s="144">
        <v>0.74</v>
      </c>
      <c r="D47" s="144">
        <v>0.81</v>
      </c>
      <c r="E47" s="144">
        <v>0.84</v>
      </c>
      <c r="F47" s="144">
        <v>0.86</v>
      </c>
      <c r="G47" s="144">
        <v>0.89</v>
      </c>
      <c r="H47" s="26"/>
      <c r="I47" s="26"/>
    </row>
    <row r="48" spans="1:15">
      <c r="A48" s="26"/>
      <c r="B48" s="190">
        <v>2</v>
      </c>
      <c r="C48" s="191">
        <v>0.79</v>
      </c>
      <c r="D48" s="191">
        <v>0.84</v>
      </c>
      <c r="E48" s="191">
        <v>0.86</v>
      </c>
      <c r="F48" s="191">
        <v>0.89</v>
      </c>
      <c r="G48" s="191">
        <v>0.91</v>
      </c>
      <c r="H48" s="26"/>
      <c r="I48" s="26"/>
    </row>
    <row r="49" spans="1:14">
      <c r="A49" s="26"/>
      <c r="B49" s="189">
        <v>5</v>
      </c>
      <c r="C49" s="144">
        <v>0.84</v>
      </c>
      <c r="D49" s="144">
        <v>0.87</v>
      </c>
      <c r="E49" s="144">
        <v>0.89</v>
      </c>
      <c r="F49" s="144">
        <v>0.92</v>
      </c>
      <c r="G49" s="144">
        <v>0.93</v>
      </c>
      <c r="H49" s="26"/>
      <c r="I49" s="26"/>
    </row>
    <row r="50" spans="1:14">
      <c r="A50" s="26"/>
      <c r="B50" s="189">
        <v>10</v>
      </c>
      <c r="C50" s="144">
        <v>0.87</v>
      </c>
      <c r="D50" s="144">
        <v>0.89</v>
      </c>
      <c r="E50" s="144">
        <v>0.91</v>
      </c>
      <c r="F50" s="144">
        <v>0.93</v>
      </c>
      <c r="G50" s="144">
        <v>0.95</v>
      </c>
      <c r="H50" s="26"/>
      <c r="I50" s="26"/>
    </row>
    <row r="51" spans="1:14">
      <c r="A51" s="26"/>
      <c r="B51" s="190">
        <v>20</v>
      </c>
      <c r="C51" s="191">
        <v>0.9</v>
      </c>
      <c r="D51" s="191">
        <v>0.91</v>
      </c>
      <c r="E51" s="191">
        <v>0.93</v>
      </c>
      <c r="F51" s="191">
        <v>0.94</v>
      </c>
      <c r="G51" s="191">
        <v>0.96</v>
      </c>
      <c r="H51" s="26"/>
      <c r="I51" s="26"/>
    </row>
    <row r="52" spans="1:14">
      <c r="A52" s="26"/>
      <c r="B52" s="189">
        <v>50</v>
      </c>
      <c r="C52" s="144">
        <v>0.92</v>
      </c>
      <c r="D52" s="144">
        <v>0.93</v>
      </c>
      <c r="E52" s="144">
        <v>0.94</v>
      </c>
      <c r="F52" s="144">
        <v>0.95</v>
      </c>
      <c r="G52" s="144">
        <v>0.96</v>
      </c>
      <c r="H52" s="26"/>
      <c r="I52" s="26"/>
    </row>
    <row r="53" spans="1:14">
      <c r="A53" s="26"/>
      <c r="B53" s="189">
        <v>100</v>
      </c>
      <c r="C53" s="144">
        <v>0.93</v>
      </c>
      <c r="D53" s="144">
        <v>0.94</v>
      </c>
      <c r="E53" s="144">
        <v>0.95</v>
      </c>
      <c r="F53" s="144">
        <v>0.96</v>
      </c>
      <c r="G53" s="144">
        <v>0.97</v>
      </c>
      <c r="H53" s="26"/>
      <c r="I53" s="26"/>
    </row>
    <row r="54" spans="1:14">
      <c r="A54" s="26"/>
      <c r="B54" s="188" t="s">
        <v>109</v>
      </c>
      <c r="C54" s="145">
        <v>0.94</v>
      </c>
      <c r="D54" s="145">
        <v>0.95</v>
      </c>
      <c r="E54" s="145">
        <v>0.96</v>
      </c>
      <c r="F54" s="145">
        <v>0.96</v>
      </c>
      <c r="G54" s="145">
        <v>0.97</v>
      </c>
      <c r="H54" s="26"/>
      <c r="I54" s="26"/>
    </row>
    <row r="55" spans="1:14">
      <c r="A55" s="26"/>
      <c r="B55" s="26" t="s">
        <v>443</v>
      </c>
      <c r="C55" s="26"/>
      <c r="D55" s="26"/>
      <c r="E55" s="26"/>
      <c r="F55" s="26"/>
      <c r="G55" s="26"/>
      <c r="H55" s="192" t="s">
        <v>444</v>
      </c>
      <c r="I55" s="193"/>
      <c r="J55" s="187"/>
      <c r="K55" s="187"/>
      <c r="L55" s="187"/>
      <c r="M55" s="32"/>
      <c r="N55" s="32"/>
    </row>
    <row r="56" spans="1:14">
      <c r="A56" s="26"/>
      <c r="B56" s="26"/>
      <c r="C56" s="194"/>
      <c r="D56" s="194"/>
      <c r="E56" s="194"/>
      <c r="F56" s="194"/>
      <c r="G56" s="194"/>
      <c r="H56" s="26"/>
      <c r="I56" s="26"/>
    </row>
    <row r="57" spans="1:14">
      <c r="A57" s="26"/>
      <c r="B57" s="26"/>
      <c r="C57" s="26"/>
      <c r="D57" s="26"/>
      <c r="E57" s="26"/>
      <c r="F57" s="26"/>
      <c r="G57" s="26"/>
      <c r="H57" s="26"/>
      <c r="I57" s="26"/>
    </row>
  </sheetData>
  <mergeCells count="1">
    <mergeCell ref="C44:G44"/>
  </mergeCells>
  <hyperlinks>
    <hyperlink ref="J1" location="Sisällysluettelo!A1" display="Palaa sisällysluetteloon" xr:uid="{00000000-0004-0000-0300-000000000000}"/>
    <hyperlink ref="H55" r:id="rId1" xr:uid="{42D565AE-2537-4A8C-ABD5-4B358FCD114C}"/>
  </hyperlinks>
  <pageMargins left="0.7" right="0.7" top="0.75" bottom="0.75" header="0.3" footer="0.3"/>
  <pageSetup paperSize="9" orientation="portrait"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43"/>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16" width="9.28515625" customWidth="1"/>
    <col min="17" max="17" width="22.42578125" customWidth="1"/>
    <col min="18" max="32" width="9.28515625" customWidth="1"/>
  </cols>
  <sheetData>
    <row r="1" spans="1:15" ht="15" customHeight="1">
      <c r="A1" s="111" t="s">
        <v>616</v>
      </c>
      <c r="B1" s="111"/>
      <c r="C1" s="111"/>
      <c r="D1" s="111"/>
      <c r="E1" s="111"/>
      <c r="F1" s="111"/>
      <c r="G1" s="111"/>
      <c r="H1" s="111"/>
      <c r="I1" s="74"/>
      <c r="J1" s="108" t="s">
        <v>0</v>
      </c>
      <c r="K1" s="74"/>
      <c r="L1" s="74"/>
      <c r="M1" s="74"/>
      <c r="N1" s="74"/>
      <c r="O1" s="74"/>
    </row>
    <row r="2" spans="1:15" ht="12.75" customHeight="1"/>
    <row r="3" spans="1:15" ht="12.75" customHeight="1">
      <c r="B3" s="5" t="s">
        <v>624</v>
      </c>
    </row>
    <row r="4" spans="1:15" ht="12.75" customHeight="1">
      <c r="C4" s="1"/>
      <c r="D4" s="1"/>
      <c r="E4" s="1"/>
      <c r="F4" s="1"/>
      <c r="G4" s="1"/>
      <c r="H4" s="1"/>
    </row>
    <row r="5" spans="1:15" ht="12.75" customHeight="1">
      <c r="B5" s="1"/>
      <c r="C5" s="1"/>
      <c r="D5" s="1"/>
      <c r="E5" s="1"/>
      <c r="F5" s="1"/>
      <c r="G5" s="1"/>
      <c r="H5" s="1"/>
    </row>
    <row r="6" spans="1:15" ht="12.75" customHeight="1">
      <c r="B6" s="1"/>
      <c r="C6" s="1"/>
      <c r="D6" s="1"/>
      <c r="E6" s="1"/>
      <c r="F6" s="1"/>
      <c r="G6" s="1"/>
      <c r="H6" s="1"/>
    </row>
    <row r="7" spans="1:15" ht="12.75" customHeight="1">
      <c r="B7" s="1"/>
      <c r="C7" s="1"/>
      <c r="D7" s="1"/>
      <c r="E7" s="1"/>
      <c r="F7" s="1"/>
      <c r="G7" s="1"/>
      <c r="H7" s="1"/>
    </row>
    <row r="8" spans="1:15" ht="12.75" customHeight="1">
      <c r="B8" s="1"/>
      <c r="C8" s="1"/>
      <c r="D8" s="1"/>
      <c r="E8" s="1"/>
      <c r="F8" s="1"/>
      <c r="G8" s="1"/>
      <c r="H8" s="1"/>
    </row>
    <row r="9" spans="1:15" ht="12.75" customHeight="1">
      <c r="B9" s="1"/>
      <c r="C9" s="1"/>
      <c r="D9" s="1"/>
      <c r="E9" s="1"/>
      <c r="F9" s="1"/>
      <c r="G9" s="1"/>
      <c r="H9" s="1"/>
    </row>
    <row r="10" spans="1:15" ht="12.75" customHeight="1">
      <c r="B10" s="1"/>
      <c r="C10" s="1"/>
      <c r="D10" s="1"/>
      <c r="E10" s="1"/>
      <c r="F10" s="1"/>
      <c r="G10" s="1"/>
      <c r="H10" s="1"/>
    </row>
    <row r="11" spans="1:15" ht="12.75" customHeight="1">
      <c r="B11" s="1"/>
      <c r="C11" s="1"/>
      <c r="D11" s="1"/>
      <c r="E11" s="1"/>
      <c r="F11" s="1"/>
      <c r="G11" s="1"/>
      <c r="H11" s="1"/>
    </row>
    <row r="12" spans="1:15" ht="12.75" customHeight="1">
      <c r="B12" s="1"/>
      <c r="C12" s="1"/>
      <c r="D12" s="1"/>
      <c r="E12" s="1"/>
      <c r="F12" s="1"/>
      <c r="G12" s="1"/>
      <c r="H12" s="1"/>
    </row>
    <row r="13" spans="1:15" ht="12.75" customHeight="1">
      <c r="B13" s="1"/>
      <c r="C13" s="1"/>
      <c r="D13" s="1"/>
      <c r="E13" s="1"/>
      <c r="F13" s="1"/>
      <c r="G13" s="1"/>
      <c r="H13" s="9"/>
      <c r="K13" s="23"/>
    </row>
    <row r="14" spans="1:15" ht="12.75" customHeight="1">
      <c r="B14" s="1"/>
      <c r="C14" s="1"/>
      <c r="D14" s="1"/>
      <c r="E14" s="1"/>
      <c r="F14" s="1"/>
      <c r="G14" s="1"/>
      <c r="H14" s="9"/>
    </row>
    <row r="15" spans="1:15" ht="12.75" customHeight="1">
      <c r="B15" s="1"/>
      <c r="C15" s="1"/>
      <c r="D15" s="1"/>
      <c r="E15" s="1"/>
      <c r="F15" s="1"/>
      <c r="G15" s="1"/>
      <c r="H15" s="1"/>
    </row>
    <row r="16" spans="1:15" ht="12.75" customHeight="1">
      <c r="B16" s="1"/>
      <c r="C16" s="1"/>
      <c r="D16" s="1"/>
      <c r="E16" s="1"/>
      <c r="F16" s="1"/>
      <c r="G16" s="1"/>
      <c r="H16" s="1"/>
    </row>
    <row r="17" spans="2:9" ht="12.75" customHeight="1">
      <c r="B17" s="1"/>
      <c r="C17" s="1"/>
      <c r="D17" s="1"/>
      <c r="E17" s="1"/>
      <c r="F17" s="1"/>
      <c r="G17" s="1"/>
      <c r="H17" s="1"/>
    </row>
    <row r="18" spans="2:9" ht="12.75" customHeight="1">
      <c r="B18" s="1" t="s">
        <v>180</v>
      </c>
      <c r="C18" s="48"/>
      <c r="D18" s="1"/>
      <c r="E18" s="1"/>
      <c r="F18" s="1"/>
      <c r="G18" s="1"/>
      <c r="H18" s="1"/>
    </row>
    <row r="19" spans="2:9" ht="12.75" customHeight="1">
      <c r="B19" s="28" t="s">
        <v>179</v>
      </c>
      <c r="C19" s="66"/>
      <c r="D19" s="1"/>
      <c r="E19" s="1"/>
      <c r="F19" s="1"/>
      <c r="G19" s="1"/>
      <c r="H19" s="1"/>
    </row>
    <row r="20" spans="2:9" ht="12.75" customHeight="1">
      <c r="B20" s="53" t="s">
        <v>181</v>
      </c>
      <c r="C20" s="48"/>
      <c r="D20" s="1"/>
      <c r="E20" s="1"/>
      <c r="F20" s="1"/>
      <c r="G20" s="1"/>
      <c r="H20" s="1"/>
    </row>
    <row r="21" spans="2:9" ht="12.75" customHeight="1">
      <c r="B21" s="30" t="s">
        <v>182</v>
      </c>
      <c r="C21" s="49"/>
      <c r="D21" s="52"/>
      <c r="E21" s="52"/>
      <c r="F21" s="52"/>
    </row>
    <row r="22" spans="2:9" ht="12.75" customHeight="1">
      <c r="B22" s="1"/>
    </row>
    <row r="23" spans="2:9" ht="12.75" customHeight="1">
      <c r="B23" s="3" t="s">
        <v>463</v>
      </c>
      <c r="C23" s="11">
        <v>7.5</v>
      </c>
      <c r="D23" t="s">
        <v>10</v>
      </c>
    </row>
    <row r="24" spans="2:9" ht="12.75" customHeight="1">
      <c r="B24" s="3" t="s">
        <v>185</v>
      </c>
      <c r="C24" s="143">
        <v>20</v>
      </c>
      <c r="D24" s="3" t="s">
        <v>2</v>
      </c>
    </row>
    <row r="25" spans="2:9" ht="12.75" customHeight="1">
      <c r="B25" s="3" t="s">
        <v>446</v>
      </c>
      <c r="C25" s="93">
        <f>7/7</f>
        <v>1</v>
      </c>
      <c r="D25" s="147"/>
      <c r="E25" s="32" t="s">
        <v>464</v>
      </c>
      <c r="I25" s="142"/>
    </row>
    <row r="26" spans="2:9" ht="12.75" customHeight="1">
      <c r="B26" s="3" t="s">
        <v>447</v>
      </c>
      <c r="C26" s="153">
        <f>C25*365</f>
        <v>365</v>
      </c>
      <c r="D26" s="3" t="s">
        <v>30</v>
      </c>
      <c r="E26" s="32" t="s">
        <v>436</v>
      </c>
      <c r="I26" s="7"/>
    </row>
    <row r="27" spans="2:9" ht="12.75" customHeight="1">
      <c r="B27" s="3" t="s">
        <v>448</v>
      </c>
      <c r="C27" s="11">
        <v>24</v>
      </c>
      <c r="D27" t="s">
        <v>24</v>
      </c>
    </row>
    <row r="28" spans="2:9" ht="12.75" customHeight="1">
      <c r="B28" s="3" t="s">
        <v>11</v>
      </c>
      <c r="C28" s="25">
        <f>C27*C26</f>
        <v>8760</v>
      </c>
      <c r="D28" t="s">
        <v>12</v>
      </c>
    </row>
    <row r="29" spans="2:9" ht="12.75" customHeight="1">
      <c r="B29" s="3" t="s">
        <v>8</v>
      </c>
      <c r="C29" s="123">
        <f>C23*(C24/100)*C28/1000</f>
        <v>13.14</v>
      </c>
      <c r="D29" t="s">
        <v>1</v>
      </c>
    </row>
    <row r="30" spans="2:9" ht="12.75" customHeight="1"/>
    <row r="31" spans="2:9" ht="12.75" customHeight="1">
      <c r="C31" s="1" t="s">
        <v>5</v>
      </c>
      <c r="D31" s="1"/>
      <c r="E31" s="1" t="s">
        <v>6</v>
      </c>
      <c r="F31" s="1"/>
      <c r="G31" s="1" t="s">
        <v>7</v>
      </c>
    </row>
    <row r="32" spans="2:9" ht="12.75" customHeight="1">
      <c r="B32" s="1" t="s">
        <v>4</v>
      </c>
      <c r="C32" s="85">
        <v>0</v>
      </c>
      <c r="D32" t="s">
        <v>1</v>
      </c>
      <c r="E32" s="59">
        <v>0</v>
      </c>
      <c r="F32" t="s">
        <v>1</v>
      </c>
      <c r="G32" s="148">
        <f>C29</f>
        <v>13.14</v>
      </c>
      <c r="H32" t="s">
        <v>1</v>
      </c>
    </row>
    <row r="33" spans="1:15" ht="12.75" customHeight="1">
      <c r="C33" s="2"/>
    </row>
    <row r="34" spans="1:15" ht="15" customHeight="1">
      <c r="A34" s="111" t="s">
        <v>183</v>
      </c>
      <c r="B34" s="57"/>
      <c r="C34" s="57"/>
      <c r="D34" s="57"/>
      <c r="E34" s="57"/>
      <c r="F34" s="57"/>
      <c r="G34" s="57"/>
      <c r="H34" s="57"/>
      <c r="I34" s="57"/>
      <c r="J34" s="57"/>
      <c r="K34" s="57"/>
      <c r="L34" s="57"/>
      <c r="M34" s="57"/>
      <c r="N34" s="57"/>
      <c r="O34" s="57"/>
    </row>
    <row r="36" spans="1:15">
      <c r="B36" s="1" t="s">
        <v>460</v>
      </c>
    </row>
    <row r="37" spans="1:15" s="1" customFormat="1" ht="39" customHeight="1">
      <c r="B37" s="107" t="s">
        <v>455</v>
      </c>
      <c r="C37" s="280" t="s">
        <v>459</v>
      </c>
      <c r="D37" s="280"/>
      <c r="E37" s="186"/>
    </row>
    <row r="38" spans="1:15" s="3" customFormat="1">
      <c r="B38" s="62" t="s">
        <v>456</v>
      </c>
      <c r="C38" s="300">
        <v>42</v>
      </c>
      <c r="D38" s="300"/>
      <c r="E38" s="124"/>
    </row>
    <row r="39" spans="1:15" s="3" customFormat="1">
      <c r="B39" s="62" t="s">
        <v>457</v>
      </c>
      <c r="C39" s="301">
        <v>54</v>
      </c>
      <c r="D39" s="301"/>
      <c r="E39" s="124"/>
    </row>
    <row r="40" spans="1:15" s="3" customFormat="1">
      <c r="B40" s="62" t="s">
        <v>458</v>
      </c>
      <c r="C40" s="301">
        <v>17</v>
      </c>
      <c r="D40" s="301"/>
      <c r="E40" s="124"/>
    </row>
    <row r="41" spans="1:15" s="3" customFormat="1">
      <c r="B41" s="107" t="s">
        <v>507</v>
      </c>
      <c r="C41" s="302">
        <v>33</v>
      </c>
      <c r="D41" s="302"/>
      <c r="E41" s="124"/>
    </row>
    <row r="42" spans="1:15">
      <c r="B42" s="26"/>
      <c r="C42" s="26"/>
      <c r="D42" s="26"/>
    </row>
    <row r="43" spans="1:15">
      <c r="B43" s="26"/>
      <c r="C43" s="26"/>
      <c r="D43" s="26"/>
    </row>
  </sheetData>
  <mergeCells count="5">
    <mergeCell ref="C37:D37"/>
    <mergeCell ref="C38:D38"/>
    <mergeCell ref="C39:D39"/>
    <mergeCell ref="C40:D40"/>
    <mergeCell ref="C41:D41"/>
  </mergeCells>
  <hyperlinks>
    <hyperlink ref="J1" location="Sisällysluettelo!A1" display="Palaa sisällysluetteloon" xr:uid="{00000000-0004-0000-14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40"/>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16" width="9.28515625" customWidth="1"/>
    <col min="17" max="17" width="22.42578125" customWidth="1"/>
    <col min="18" max="32" width="9.28515625" customWidth="1"/>
  </cols>
  <sheetData>
    <row r="1" spans="1:15" ht="15" customHeight="1">
      <c r="A1" s="111" t="s">
        <v>617</v>
      </c>
      <c r="B1" s="111"/>
      <c r="C1" s="111"/>
      <c r="D1" s="111"/>
      <c r="E1" s="111"/>
      <c r="F1" s="111"/>
      <c r="G1" s="111"/>
      <c r="H1" s="111"/>
      <c r="I1" s="74"/>
      <c r="J1" s="108" t="s">
        <v>0</v>
      </c>
      <c r="K1" s="74"/>
      <c r="L1" s="74"/>
      <c r="M1" s="74"/>
      <c r="N1" s="74"/>
      <c r="O1" s="74"/>
    </row>
    <row r="2" spans="1:15" ht="12.75" customHeight="1"/>
    <row r="3" spans="1:15" ht="12.75" customHeight="1">
      <c r="B3" s="5" t="s">
        <v>625</v>
      </c>
    </row>
    <row r="4" spans="1:15" ht="12.75" customHeight="1"/>
    <row r="5" spans="1:15" ht="12.75" customHeight="1"/>
    <row r="6" spans="1:15" ht="12.75" customHeight="1"/>
    <row r="7" spans="1:15" ht="12.75" customHeight="1"/>
    <row r="8" spans="1:15" ht="12.75" customHeight="1"/>
    <row r="9" spans="1:15" ht="12.75" customHeight="1"/>
    <row r="10" spans="1:15" ht="12.75" customHeight="1"/>
    <row r="11" spans="1:15" ht="12.75" customHeight="1"/>
    <row r="12" spans="1:15" ht="12.75" customHeight="1"/>
    <row r="13" spans="1:15" ht="12.75" customHeight="1"/>
    <row r="14" spans="1:15" ht="12.75" customHeight="1"/>
    <row r="15" spans="1:15" ht="12.75" customHeight="1"/>
    <row r="16" spans="1:15" ht="12.75" customHeight="1"/>
    <row r="17" spans="2:10" ht="12.75" customHeight="1"/>
    <row r="18" spans="2:10" ht="12.75" customHeight="1"/>
    <row r="19" spans="2:10" ht="12.75" customHeight="1"/>
    <row r="20" spans="2:10" ht="12.75" customHeight="1"/>
    <row r="21" spans="2:10" ht="12.75" customHeight="1"/>
    <row r="22" spans="2:10" ht="12.75" customHeight="1"/>
    <row r="23" spans="2:10" ht="12.75" customHeight="1">
      <c r="B23" s="1" t="s">
        <v>180</v>
      </c>
      <c r="C23" s="48"/>
    </row>
    <row r="24" spans="2:10" ht="12.75" customHeight="1">
      <c r="B24" s="28" t="s">
        <v>179</v>
      </c>
      <c r="C24" s="66"/>
    </row>
    <row r="25" spans="2:10" ht="12.75" customHeight="1">
      <c r="B25" s="53" t="s">
        <v>181</v>
      </c>
      <c r="C25" s="48"/>
    </row>
    <row r="26" spans="2:10" ht="12.75" customHeight="1">
      <c r="B26" s="30" t="s">
        <v>182</v>
      </c>
      <c r="C26" s="49"/>
    </row>
    <row r="27" spans="2:10" ht="12.75" customHeight="1">
      <c r="B27" s="1"/>
    </row>
    <row r="28" spans="2:10" ht="12.75" customHeight="1">
      <c r="B28" s="3" t="s">
        <v>186</v>
      </c>
      <c r="C28" s="11">
        <v>120</v>
      </c>
      <c r="D28" t="s">
        <v>1</v>
      </c>
      <c r="E28" s="32" t="s">
        <v>465</v>
      </c>
    </row>
    <row r="29" spans="2:10" ht="12.75" customHeight="1">
      <c r="B29" s="3" t="s">
        <v>187</v>
      </c>
      <c r="C29">
        <v>7</v>
      </c>
      <c r="D29" s="3" t="s">
        <v>2</v>
      </c>
      <c r="E29" s="32" t="s">
        <v>468</v>
      </c>
    </row>
    <row r="30" spans="2:10" ht="12.75" customHeight="1">
      <c r="B30" s="3" t="s">
        <v>188</v>
      </c>
      <c r="C30" s="93">
        <v>7</v>
      </c>
      <c r="D30" t="s">
        <v>47</v>
      </c>
      <c r="E30" s="32" t="s">
        <v>467</v>
      </c>
      <c r="J30" s="33" t="s">
        <v>55</v>
      </c>
    </row>
    <row r="31" spans="2:10" ht="12.75" customHeight="1">
      <c r="B31" s="3" t="s">
        <v>189</v>
      </c>
      <c r="C31" s="11">
        <v>6.3</v>
      </c>
      <c r="D31" t="s">
        <v>47</v>
      </c>
      <c r="E31" s="32" t="s">
        <v>466</v>
      </c>
    </row>
    <row r="32" spans="2:10" ht="12.75" customHeight="1">
      <c r="B32" s="3" t="s">
        <v>190</v>
      </c>
      <c r="C32" s="2">
        <f>C28-C28*C29/100*(C30-C31)</f>
        <v>114.12</v>
      </c>
      <c r="D32" t="s">
        <v>1</v>
      </c>
    </row>
    <row r="33" spans="2:8" ht="12.75" customHeight="1">
      <c r="B33" s="3" t="s">
        <v>8</v>
      </c>
      <c r="C33" s="123">
        <f>C28-C32</f>
        <v>5.8799999999999955</v>
      </c>
      <c r="D33" t="s">
        <v>1</v>
      </c>
      <c r="E33" s="32"/>
    </row>
    <row r="34" spans="2:8" ht="12.75" customHeight="1"/>
    <row r="35" spans="2:8" ht="12.75" customHeight="1">
      <c r="C35" s="1" t="s">
        <v>5</v>
      </c>
      <c r="D35" s="1"/>
      <c r="E35" s="1" t="s">
        <v>6</v>
      </c>
      <c r="F35" s="1"/>
      <c r="G35" s="1" t="s">
        <v>7</v>
      </c>
    </row>
    <row r="36" spans="2:8" ht="12.75" customHeight="1">
      <c r="B36" s="1" t="s">
        <v>4</v>
      </c>
      <c r="C36" s="148">
        <v>0</v>
      </c>
      <c r="D36" t="s">
        <v>1</v>
      </c>
      <c r="E36" s="59">
        <v>0</v>
      </c>
      <c r="F36" t="s">
        <v>1</v>
      </c>
      <c r="G36" s="125">
        <f>C33</f>
        <v>5.8799999999999955</v>
      </c>
      <c r="H36" t="s">
        <v>1</v>
      </c>
    </row>
    <row r="37" spans="2:8" ht="12.75" customHeight="1"/>
    <row r="38" spans="2:8" ht="12.75" customHeight="1"/>
    <row r="39" spans="2:8" ht="12.75" customHeight="1"/>
    <row r="40" spans="2:8" ht="12.75" customHeight="1"/>
  </sheetData>
  <hyperlinks>
    <hyperlink ref="J1" location="Sisällysluettelo!A1" display="Palaa sisällysluetteloon" xr:uid="{00000000-0004-0000-1500-000000000000}"/>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DBC3-3C38-4DAC-8BE4-C4EA41D8A10F}">
  <dimension ref="A1:T86"/>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28515625" customWidth="1"/>
    <col min="7" max="7" width="12.5703125" customWidth="1"/>
    <col min="8" max="8" width="10" customWidth="1"/>
    <col min="9" max="28" width="9.28515625" customWidth="1"/>
  </cols>
  <sheetData>
    <row r="1" spans="1:20" ht="15">
      <c r="A1" s="111" t="s">
        <v>618</v>
      </c>
      <c r="B1" s="111"/>
      <c r="C1" s="111"/>
      <c r="D1" s="111"/>
      <c r="E1" s="111"/>
      <c r="F1" s="111"/>
      <c r="G1" s="111"/>
      <c r="H1" s="111"/>
      <c r="I1" s="74"/>
      <c r="J1" s="108" t="s">
        <v>0</v>
      </c>
      <c r="K1" s="74"/>
      <c r="L1" s="74"/>
      <c r="M1" s="74"/>
      <c r="N1" s="74"/>
      <c r="O1" s="74"/>
      <c r="P1" s="14"/>
      <c r="Q1" s="14"/>
      <c r="R1" s="14"/>
      <c r="S1" s="14"/>
      <c r="T1" s="14"/>
    </row>
    <row r="2" spans="1:20" ht="12.75" customHeight="1">
      <c r="B2" s="263"/>
      <c r="C2" s="264"/>
      <c r="D2" s="263"/>
      <c r="E2" s="263"/>
      <c r="F2" s="263"/>
      <c r="G2" s="263"/>
      <c r="H2" s="263"/>
      <c r="I2" s="263"/>
      <c r="J2" s="263"/>
      <c r="K2" s="263"/>
      <c r="L2" s="263"/>
      <c r="M2" s="263"/>
      <c r="N2" s="263"/>
      <c r="O2" s="263"/>
      <c r="P2" s="263"/>
      <c r="Q2" s="263"/>
      <c r="R2" s="263"/>
      <c r="S2" s="263"/>
      <c r="T2" s="263"/>
    </row>
    <row r="3" spans="1:20" ht="12.75" customHeight="1">
      <c r="B3" s="265" t="s">
        <v>626</v>
      </c>
      <c r="C3" s="266"/>
      <c r="D3" s="267"/>
      <c r="E3" s="267"/>
      <c r="F3" s="263"/>
      <c r="G3" s="263"/>
      <c r="H3" s="263"/>
      <c r="I3" s="263"/>
      <c r="J3" s="263"/>
      <c r="K3" s="263"/>
      <c r="L3" s="263"/>
      <c r="M3" s="263"/>
      <c r="N3" s="263"/>
      <c r="O3" s="263"/>
      <c r="P3" s="263"/>
      <c r="Q3" s="263"/>
      <c r="R3" s="263"/>
      <c r="S3" s="263"/>
      <c r="T3" s="263"/>
    </row>
    <row r="4" spans="1:20" ht="12.75" customHeight="1">
      <c r="A4" s="1"/>
      <c r="F4" s="1"/>
      <c r="G4" s="1"/>
      <c r="H4" s="1"/>
    </row>
    <row r="5" spans="1:20" ht="12.75" customHeight="1">
      <c r="A5" s="1"/>
      <c r="B5" s="1"/>
      <c r="C5" s="1"/>
      <c r="D5" s="1"/>
      <c r="E5" s="1"/>
      <c r="F5" s="1"/>
      <c r="G5" s="1"/>
      <c r="H5" s="1"/>
    </row>
    <row r="6" spans="1:20" ht="12.75" customHeight="1">
      <c r="A6" s="1"/>
      <c r="B6" s="1"/>
      <c r="C6" s="1"/>
      <c r="D6" s="1"/>
      <c r="E6" s="1"/>
      <c r="F6" s="1"/>
      <c r="G6" s="1"/>
      <c r="H6" s="1"/>
    </row>
    <row r="7" spans="1:20" ht="12.75" customHeight="1">
      <c r="A7" s="1"/>
      <c r="B7" s="1"/>
      <c r="C7" s="1"/>
      <c r="D7" s="1"/>
      <c r="E7" s="1"/>
      <c r="F7" s="1"/>
      <c r="G7" s="1"/>
      <c r="H7" s="1"/>
    </row>
    <row r="8" spans="1:20" ht="12.75" customHeight="1">
      <c r="A8" s="1"/>
      <c r="B8" s="1"/>
      <c r="C8" s="1"/>
      <c r="D8" s="1"/>
      <c r="E8" s="1"/>
      <c r="F8" s="1"/>
      <c r="G8" s="1"/>
    </row>
    <row r="9" spans="1:20" ht="12.75" customHeight="1">
      <c r="A9" s="1"/>
      <c r="B9" s="1"/>
      <c r="C9" s="1"/>
      <c r="D9" s="1"/>
      <c r="E9" s="1"/>
      <c r="F9" s="1"/>
      <c r="G9" s="1"/>
      <c r="J9" s="9"/>
    </row>
    <row r="10" spans="1:20" ht="12.75" customHeight="1">
      <c r="A10" s="1"/>
      <c r="B10" s="1"/>
      <c r="C10" s="1"/>
      <c r="D10" s="1"/>
      <c r="E10" s="1"/>
      <c r="F10" s="1"/>
      <c r="G10" s="1"/>
      <c r="H10" s="1"/>
    </row>
    <row r="11" spans="1:20" ht="12.75" customHeight="1">
      <c r="A11" s="1"/>
      <c r="B11" s="1"/>
      <c r="C11" s="1"/>
      <c r="D11" s="1"/>
      <c r="E11" s="1"/>
      <c r="F11" s="1"/>
      <c r="G11" s="1"/>
      <c r="H11" s="1"/>
    </row>
    <row r="12" spans="1:20" ht="12.75" customHeight="1">
      <c r="A12" s="1"/>
      <c r="B12" s="1"/>
      <c r="C12" s="1"/>
      <c r="D12" s="1"/>
      <c r="E12" s="1"/>
      <c r="F12" s="1"/>
      <c r="G12" s="1"/>
      <c r="H12" s="1"/>
    </row>
    <row r="13" spans="1:20" ht="12.75" customHeight="1">
      <c r="A13" s="1"/>
      <c r="B13" s="1"/>
      <c r="C13" s="1"/>
      <c r="D13" s="1"/>
      <c r="E13" s="1"/>
      <c r="F13" s="1"/>
      <c r="G13" s="1"/>
      <c r="J13" s="9"/>
    </row>
    <row r="14" spans="1:20" ht="12.75" customHeight="1">
      <c r="A14" s="1"/>
      <c r="B14" s="1"/>
      <c r="C14" s="1"/>
      <c r="D14" s="1"/>
      <c r="E14" s="1"/>
      <c r="F14" s="1"/>
      <c r="G14" s="1"/>
      <c r="J14" s="1"/>
    </row>
    <row r="15" spans="1:20" ht="12.75" customHeight="1">
      <c r="A15" s="1"/>
      <c r="B15" s="1"/>
      <c r="C15" s="1"/>
      <c r="D15" s="1"/>
      <c r="E15" s="1"/>
      <c r="F15" s="1"/>
      <c r="G15" s="1"/>
      <c r="J15" s="1"/>
    </row>
    <row r="16" spans="1:20" ht="12.75" customHeight="1">
      <c r="A16" s="1"/>
      <c r="B16" s="1"/>
      <c r="C16" s="1"/>
      <c r="D16" s="1"/>
      <c r="E16" s="1"/>
      <c r="F16" s="1"/>
      <c r="G16" s="1"/>
      <c r="J16" s="1"/>
    </row>
    <row r="17" spans="1:12" ht="12.75" customHeight="1">
      <c r="A17" s="1"/>
      <c r="B17" s="1"/>
      <c r="C17" s="1"/>
      <c r="D17" s="1"/>
      <c r="E17" s="1"/>
      <c r="F17" s="1"/>
      <c r="G17" s="1"/>
      <c r="J17" s="9"/>
    </row>
    <row r="18" spans="1:12" ht="12.75" customHeight="1">
      <c r="A18" s="1"/>
      <c r="B18" s="1"/>
      <c r="C18" s="1"/>
      <c r="D18" s="1"/>
      <c r="E18" s="1"/>
      <c r="F18" s="1"/>
      <c r="G18" s="1"/>
      <c r="H18" s="1"/>
    </row>
    <row r="19" spans="1:12" ht="12.75" customHeight="1">
      <c r="A19" s="1"/>
      <c r="B19" s="1"/>
      <c r="C19" s="1"/>
      <c r="D19" s="1"/>
      <c r="E19" s="1"/>
      <c r="F19" s="1"/>
      <c r="G19" s="1"/>
      <c r="H19" s="1"/>
    </row>
    <row r="20" spans="1:12" ht="12.75" customHeight="1">
      <c r="A20" s="1"/>
      <c r="B20" s="1"/>
      <c r="C20" s="1"/>
      <c r="D20" s="1"/>
      <c r="E20" s="1"/>
      <c r="F20" s="1"/>
      <c r="G20" s="1"/>
      <c r="H20" s="1"/>
    </row>
    <row r="21" spans="1:12" ht="12.75" customHeight="1">
      <c r="A21" s="1"/>
      <c r="B21" s="1"/>
      <c r="C21" s="1"/>
      <c r="D21" s="1"/>
      <c r="E21" s="1"/>
      <c r="F21" s="1"/>
      <c r="G21" s="1"/>
      <c r="H21" s="1"/>
    </row>
    <row r="22" spans="1:12" ht="12.75" customHeight="1">
      <c r="A22" s="1"/>
      <c r="B22" s="1"/>
      <c r="C22" s="1"/>
      <c r="D22" s="1"/>
      <c r="E22" s="1"/>
      <c r="F22" s="1"/>
      <c r="G22" s="1"/>
      <c r="H22" s="1"/>
    </row>
    <row r="23" spans="1:12" ht="12.75" customHeight="1">
      <c r="A23" s="1"/>
      <c r="B23" s="1"/>
      <c r="C23" s="1"/>
      <c r="D23" s="1"/>
      <c r="E23" s="1"/>
      <c r="F23" s="1"/>
      <c r="G23" s="1"/>
      <c r="H23" s="1"/>
    </row>
    <row r="24" spans="1:12" ht="12.75" customHeight="1">
      <c r="A24" s="1"/>
      <c r="B24" s="1"/>
      <c r="C24" s="1"/>
      <c r="D24" s="1"/>
      <c r="E24" s="1"/>
      <c r="F24" s="1"/>
      <c r="G24" s="1"/>
      <c r="H24" s="1"/>
    </row>
    <row r="25" spans="1:12" ht="12.75" customHeight="1">
      <c r="A25" s="1"/>
      <c r="B25" s="1"/>
      <c r="C25" s="1"/>
      <c r="D25" s="1"/>
      <c r="E25" s="1"/>
      <c r="F25" s="1"/>
      <c r="G25" s="1"/>
      <c r="H25" s="1"/>
    </row>
    <row r="26" spans="1:12" ht="12.75" customHeight="1"/>
    <row r="27" spans="1:12" ht="12.75" customHeight="1">
      <c r="B27" s="1" t="s">
        <v>180</v>
      </c>
      <c r="C27" s="48"/>
      <c r="L27" s="9"/>
    </row>
    <row r="28" spans="1:12" ht="12.75" customHeight="1">
      <c r="B28" s="28" t="s">
        <v>179</v>
      </c>
      <c r="C28" s="66"/>
    </row>
    <row r="29" spans="1:12" ht="12.75" customHeight="1">
      <c r="B29" s="53" t="s">
        <v>181</v>
      </c>
      <c r="C29" s="48"/>
    </row>
    <row r="30" spans="1:12" ht="12.75" customHeight="1">
      <c r="B30" s="30" t="s">
        <v>182</v>
      </c>
      <c r="C30" s="49"/>
    </row>
    <row r="31" spans="1:12" ht="12.75" customHeight="1">
      <c r="B31" s="1"/>
    </row>
    <row r="32" spans="1:12" ht="12.75" customHeight="1">
      <c r="B32" t="s">
        <v>41</v>
      </c>
      <c r="C32" s="11">
        <v>2.1</v>
      </c>
      <c r="D32" s="3" t="s">
        <v>42</v>
      </c>
      <c r="E32" s="32" t="s">
        <v>487</v>
      </c>
    </row>
    <row r="33" spans="1:15" ht="12.75" customHeight="1">
      <c r="B33" t="s">
        <v>43</v>
      </c>
      <c r="C33" s="11">
        <v>1</v>
      </c>
      <c r="D33" s="3" t="s">
        <v>42</v>
      </c>
      <c r="E33" s="32" t="s">
        <v>488</v>
      </c>
    </row>
    <row r="34" spans="1:15" ht="12.75" customHeight="1">
      <c r="B34" s="3" t="s">
        <v>100</v>
      </c>
      <c r="C34" s="11">
        <v>500</v>
      </c>
      <c r="D34" s="3" t="s">
        <v>40</v>
      </c>
      <c r="E34" s="32" t="s">
        <v>489</v>
      </c>
    </row>
    <row r="35" spans="1:15" ht="12.75" customHeight="1">
      <c r="B35" s="3" t="s">
        <v>60</v>
      </c>
      <c r="C35" s="93">
        <v>1</v>
      </c>
      <c r="D35" t="s">
        <v>44</v>
      </c>
      <c r="E35" s="32" t="s">
        <v>364</v>
      </c>
    </row>
    <row r="36" spans="1:15" ht="12.75" customHeight="1">
      <c r="B36" s="3" t="s">
        <v>29</v>
      </c>
      <c r="C36" s="11">
        <v>236</v>
      </c>
      <c r="D36" t="s">
        <v>30</v>
      </c>
      <c r="E36" s="32" t="s">
        <v>364</v>
      </c>
      <c r="F36" s="3"/>
      <c r="I36" s="7"/>
    </row>
    <row r="37" spans="1:15" ht="12.75" customHeight="1">
      <c r="B37" s="3" t="s">
        <v>45</v>
      </c>
      <c r="C37" s="11">
        <v>21</v>
      </c>
      <c r="D37" s="3" t="s">
        <v>22</v>
      </c>
      <c r="E37" s="32" t="s">
        <v>490</v>
      </c>
    </row>
    <row r="38" spans="1:15" ht="12.75" customHeight="1">
      <c r="B38" s="3" t="s">
        <v>8</v>
      </c>
      <c r="C38" s="123">
        <f>(C32-C33)*C34*(C37-C35)*C36*24/1000000</f>
        <v>62.304000000000002</v>
      </c>
      <c r="D38" t="s">
        <v>1</v>
      </c>
    </row>
    <row r="39" spans="1:15" ht="12.75" customHeight="1"/>
    <row r="40" spans="1:15" ht="12.75" customHeight="1">
      <c r="C40" s="1" t="s">
        <v>5</v>
      </c>
      <c r="D40" s="1"/>
      <c r="E40" s="1" t="s">
        <v>6</v>
      </c>
      <c r="F40" s="1"/>
      <c r="G40" s="1" t="s">
        <v>7</v>
      </c>
    </row>
    <row r="41" spans="1:15" ht="12.75" customHeight="1">
      <c r="B41" s="1" t="s">
        <v>4</v>
      </c>
      <c r="C41" s="125">
        <f>C38</f>
        <v>62.304000000000002</v>
      </c>
      <c r="D41" t="s">
        <v>1</v>
      </c>
      <c r="E41" s="59">
        <v>0</v>
      </c>
      <c r="F41" t="s">
        <v>1</v>
      </c>
      <c r="G41" s="59">
        <v>0</v>
      </c>
      <c r="H41" t="s">
        <v>1</v>
      </c>
    </row>
    <row r="42" spans="1:15" ht="12.75" customHeight="1">
      <c r="B42" s="22" t="s">
        <v>485</v>
      </c>
      <c r="C42" s="3" t="s">
        <v>486</v>
      </c>
    </row>
    <row r="43" spans="1:15" ht="12.75" customHeight="1"/>
    <row r="44" spans="1:15" ht="15" customHeight="1">
      <c r="A44" s="111" t="s">
        <v>183</v>
      </c>
      <c r="B44" s="57"/>
      <c r="C44" s="57"/>
      <c r="D44" s="57"/>
      <c r="E44" s="57"/>
      <c r="F44" s="57"/>
      <c r="G44" s="57"/>
      <c r="H44" s="57"/>
      <c r="I44" s="57"/>
      <c r="J44" s="57"/>
      <c r="K44" s="57"/>
      <c r="L44" s="57"/>
      <c r="M44" s="57"/>
      <c r="N44" s="57"/>
      <c r="O44" s="57"/>
    </row>
    <row r="45" spans="1:15" ht="12.75" customHeight="1"/>
    <row r="46" spans="1:15">
      <c r="B46" s="1" t="s">
        <v>469</v>
      </c>
    </row>
    <row r="47" spans="1:15" ht="25.5" customHeight="1">
      <c r="B47" s="107" t="s">
        <v>184</v>
      </c>
      <c r="C47" s="77" t="s">
        <v>529</v>
      </c>
      <c r="D47" s="77" t="s">
        <v>530</v>
      </c>
      <c r="E47" s="77" t="s">
        <v>531</v>
      </c>
      <c r="F47" s="77" t="s">
        <v>532</v>
      </c>
    </row>
    <row r="48" spans="1:15">
      <c r="B48" s="103" t="s">
        <v>59</v>
      </c>
      <c r="C48" s="36">
        <v>236</v>
      </c>
      <c r="D48" s="36">
        <v>250</v>
      </c>
      <c r="E48" s="36">
        <v>249</v>
      </c>
      <c r="F48" s="36">
        <v>270</v>
      </c>
    </row>
    <row r="49" spans="2:6">
      <c r="B49" s="104" t="s">
        <v>172</v>
      </c>
      <c r="C49" s="76">
        <v>1.0031973140495882</v>
      </c>
      <c r="D49" s="76">
        <v>1.1659517045454553</v>
      </c>
      <c r="E49" s="76">
        <v>-0.63030057251908345</v>
      </c>
      <c r="F49" s="76">
        <v>-2.1886210640608041</v>
      </c>
    </row>
    <row r="50" spans="2:6">
      <c r="B50" s="137" t="s">
        <v>320</v>
      </c>
      <c r="C50" s="37"/>
      <c r="D50" s="37"/>
      <c r="E50" s="37"/>
      <c r="F50" s="37"/>
    </row>
    <row r="51" spans="2:6">
      <c r="B51" s="103"/>
      <c r="C51" s="37"/>
      <c r="D51" s="37"/>
      <c r="E51" s="37"/>
      <c r="F51" s="37"/>
    </row>
    <row r="52" spans="2:6">
      <c r="B52" s="107" t="s">
        <v>326</v>
      </c>
      <c r="C52" s="64"/>
      <c r="D52" s="23" t="s">
        <v>327</v>
      </c>
    </row>
    <row r="53" spans="2:6">
      <c r="B53" s="1"/>
      <c r="C53" s="2"/>
    </row>
    <row r="54" spans="2:6">
      <c r="B54" s="1"/>
      <c r="C54" s="2"/>
    </row>
    <row r="55" spans="2:6">
      <c r="B55" s="1"/>
      <c r="C55" s="2"/>
    </row>
    <row r="56" spans="2:6">
      <c r="B56" s="1"/>
      <c r="C56" s="2"/>
    </row>
    <row r="57" spans="2:6">
      <c r="B57" s="1"/>
      <c r="C57" s="2"/>
    </row>
    <row r="58" spans="2:6">
      <c r="B58" s="1"/>
      <c r="C58" s="2"/>
    </row>
    <row r="59" spans="2:6">
      <c r="B59" s="1"/>
      <c r="C59" s="2"/>
    </row>
    <row r="60" spans="2:6">
      <c r="B60" s="1"/>
      <c r="C60" s="2"/>
    </row>
    <row r="61" spans="2:6">
      <c r="B61" s="1"/>
      <c r="C61" s="2"/>
    </row>
    <row r="62" spans="2:6">
      <c r="B62" s="1"/>
      <c r="C62" s="2"/>
    </row>
    <row r="63" spans="2:6">
      <c r="B63" s="1"/>
      <c r="C63" s="2"/>
    </row>
    <row r="64" spans="2:6" ht="12.75" customHeight="1">
      <c r="B64" s="1"/>
      <c r="C64" s="2"/>
    </row>
    <row r="65" spans="2:15" ht="12.75" customHeight="1">
      <c r="B65" s="1"/>
      <c r="C65" s="2"/>
    </row>
    <row r="66" spans="2:15" ht="12.75" customHeight="1">
      <c r="B66" s="1"/>
      <c r="C66" s="2"/>
    </row>
    <row r="67" spans="2:15" ht="12.75" customHeight="1">
      <c r="B67" s="1"/>
      <c r="C67" s="2"/>
    </row>
    <row r="68" spans="2:15" ht="12.75" customHeight="1">
      <c r="B68" s="1"/>
      <c r="C68" s="2"/>
    </row>
    <row r="69" spans="2:15" ht="12.75" customHeight="1">
      <c r="B69" s="1"/>
      <c r="C69" s="2"/>
    </row>
    <row r="70" spans="2:15" ht="12.75" customHeight="1">
      <c r="B70" s="1"/>
      <c r="C70" s="2"/>
    </row>
    <row r="71" spans="2:15" ht="12.75" customHeight="1">
      <c r="B71" s="1"/>
      <c r="C71" s="2"/>
    </row>
    <row r="72" spans="2:15" ht="12.75" customHeight="1">
      <c r="B72" s="1"/>
      <c r="C72" s="2"/>
    </row>
    <row r="73" spans="2:15" ht="12.75" customHeight="1">
      <c r="B73" s="1"/>
      <c r="C73" s="2"/>
    </row>
    <row r="74" spans="2:15" ht="12.75" customHeight="1">
      <c r="B74" s="1" t="s">
        <v>481</v>
      </c>
      <c r="C74" s="2"/>
    </row>
    <row r="75" spans="2:15" ht="28.5" customHeight="1">
      <c r="B75" s="171"/>
      <c r="C75" s="77" t="s">
        <v>470</v>
      </c>
      <c r="D75" s="77" t="s">
        <v>471</v>
      </c>
      <c r="E75" s="77" t="s">
        <v>472</v>
      </c>
      <c r="F75" s="77" t="s">
        <v>473</v>
      </c>
      <c r="G75" s="77" t="s">
        <v>474</v>
      </c>
      <c r="H75" s="77" t="s">
        <v>475</v>
      </c>
      <c r="I75" s="77" t="s">
        <v>476</v>
      </c>
      <c r="J75" s="77" t="s">
        <v>477</v>
      </c>
      <c r="K75" s="77" t="s">
        <v>478</v>
      </c>
      <c r="L75" s="38"/>
      <c r="M75" s="38"/>
      <c r="N75" s="38"/>
      <c r="O75" s="38"/>
    </row>
    <row r="76" spans="2:15" ht="12.75" customHeight="1">
      <c r="B76" s="203" t="s">
        <v>479</v>
      </c>
      <c r="C76" s="204">
        <v>2.8</v>
      </c>
      <c r="D76" s="204">
        <v>2.8</v>
      </c>
      <c r="E76" s="204">
        <v>2.1</v>
      </c>
      <c r="F76" s="204">
        <v>2.1</v>
      </c>
      <c r="G76" s="204">
        <v>2.1</v>
      </c>
      <c r="H76" s="204">
        <v>1.4</v>
      </c>
      <c r="I76" s="204">
        <v>1.4</v>
      </c>
      <c r="J76" s="205">
        <v>1</v>
      </c>
      <c r="K76" s="205">
        <v>1</v>
      </c>
    </row>
    <row r="77" spans="2:15" ht="12.75" customHeight="1">
      <c r="B77" s="78" t="s">
        <v>480</v>
      </c>
      <c r="C77" s="76">
        <v>3.1</v>
      </c>
      <c r="D77" s="76">
        <v>3.1</v>
      </c>
      <c r="E77" s="76">
        <v>3.1</v>
      </c>
      <c r="F77" s="76">
        <v>3.1</v>
      </c>
      <c r="G77" s="76">
        <v>3.1</v>
      </c>
      <c r="H77" s="76">
        <v>1.8</v>
      </c>
      <c r="I77" s="76">
        <v>1.8</v>
      </c>
      <c r="J77" s="76">
        <v>1.4</v>
      </c>
      <c r="K77" s="76">
        <v>1.4</v>
      </c>
      <c r="L77" s="37"/>
      <c r="M77" s="37"/>
      <c r="N77" s="37"/>
      <c r="O77" s="37"/>
    </row>
    <row r="78" spans="2:15" ht="12.75" customHeight="1">
      <c r="B78" s="207" t="s">
        <v>484</v>
      </c>
      <c r="C78" s="23" t="s">
        <v>482</v>
      </c>
      <c r="J78" s="32" t="s">
        <v>483</v>
      </c>
    </row>
    <row r="79" spans="2:15" ht="12.75" customHeight="1"/>
    <row r="80" spans="2:15" ht="12.75" customHeight="1">
      <c r="B80" s="3"/>
    </row>
    <row r="81" spans="2:2" ht="12.75" customHeight="1">
      <c r="B81" s="206"/>
    </row>
    <row r="82" spans="2:2" ht="12.75" customHeight="1"/>
    <row r="83" spans="2:2" ht="12.75" customHeight="1"/>
    <row r="84" spans="2:2" ht="12.75" customHeight="1"/>
    <row r="85" spans="2:2" ht="12.75" customHeight="1"/>
    <row r="86" spans="2:2" ht="27" customHeight="1"/>
  </sheetData>
  <hyperlinks>
    <hyperlink ref="J1" location="Sisällysluettelo!A1" display="Palaa sisällysluetteloon" xr:uid="{D63A39E4-5827-4D14-869C-3AC40D444D7F}"/>
    <hyperlink ref="B50" r:id="rId1" xr:uid="{98386489-1ED5-47E5-BBE6-2516D919E329}"/>
    <hyperlink ref="D52" r:id="rId2" display="YM asetus" xr:uid="{10DA68DE-D7C7-41BB-A0B8-B200C1D00C2E}"/>
    <hyperlink ref="C78" r:id="rId3" xr:uid="{7526D5D1-154B-44EA-837C-CE29C36BE2A4}"/>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114"/>
  <sheetViews>
    <sheetView showGridLines="0" zoomScaleNormal="100" workbookViewId="0">
      <pane ySplit="3" topLeftCell="A4" activePane="bottomLeft" state="frozen"/>
      <selection pane="bottomLeft"/>
    </sheetView>
  </sheetViews>
  <sheetFormatPr defaultRowHeight="12.75"/>
  <cols>
    <col min="1" max="1" width="9.28515625" customWidth="1"/>
    <col min="2" max="2" width="35.28515625" customWidth="1"/>
    <col min="3" max="3" width="12.5703125" customWidth="1"/>
    <col min="4" max="4" width="9.85546875" customWidth="1"/>
    <col min="5" max="5" width="12.5703125" customWidth="1"/>
    <col min="6" max="6" width="9.28515625" customWidth="1"/>
    <col min="7" max="7" width="12.5703125" customWidth="1"/>
    <col min="8" max="8" width="10" customWidth="1"/>
    <col min="9" max="12" width="9.28515625" customWidth="1"/>
  </cols>
  <sheetData>
    <row r="1" spans="1:15" ht="15" customHeight="1">
      <c r="A1" s="111" t="s">
        <v>618</v>
      </c>
      <c r="B1" s="111"/>
      <c r="C1" s="111"/>
      <c r="D1" s="111"/>
      <c r="E1" s="111"/>
      <c r="F1" s="111"/>
      <c r="G1" s="111"/>
      <c r="H1" s="111"/>
      <c r="I1" s="74"/>
      <c r="J1" s="108" t="s">
        <v>0</v>
      </c>
      <c r="K1" s="74"/>
      <c r="L1" s="74"/>
      <c r="M1" s="57"/>
      <c r="N1" s="57"/>
      <c r="O1" s="57"/>
    </row>
    <row r="2" spans="1:15" ht="12.75" customHeight="1"/>
    <row r="3" spans="1:15" ht="12.75" customHeight="1">
      <c r="B3" s="5" t="s">
        <v>627</v>
      </c>
    </row>
    <row r="4" spans="1:15" ht="12.75" customHeight="1"/>
    <row r="5" spans="1:15" ht="12.75" customHeight="1">
      <c r="B5" s="1"/>
    </row>
    <row r="6" spans="1:15" ht="12.75" customHeight="1">
      <c r="B6" s="1"/>
    </row>
    <row r="7" spans="1:15" ht="12.75" customHeight="1">
      <c r="B7" s="1"/>
    </row>
    <row r="8" spans="1:15" ht="12.75" customHeight="1">
      <c r="B8" s="1"/>
    </row>
    <row r="9" spans="1:15" ht="12.75" customHeight="1">
      <c r="B9" s="1"/>
    </row>
    <row r="10" spans="1:15" ht="12.75" customHeight="1">
      <c r="B10" s="1"/>
    </row>
    <row r="11" spans="1:15" ht="12.75" customHeight="1">
      <c r="B11" s="1"/>
    </row>
    <row r="12" spans="1:15" ht="12.75" customHeight="1">
      <c r="B12" s="1"/>
    </row>
    <row r="13" spans="1:15" ht="12.75" customHeight="1">
      <c r="B13" s="1"/>
    </row>
    <row r="14" spans="1:15" ht="12.75" customHeight="1">
      <c r="B14" s="1"/>
    </row>
    <row r="15" spans="1:15" ht="12.75" customHeight="1">
      <c r="B15" s="1"/>
    </row>
    <row r="16" spans="1:15" ht="12.75" customHeight="1">
      <c r="B16" s="1"/>
    </row>
    <row r="17" spans="2:2" ht="12.75" customHeight="1">
      <c r="B17" s="1"/>
    </row>
    <row r="18" spans="2:2" ht="12.75" customHeight="1">
      <c r="B18" s="1"/>
    </row>
    <row r="19" spans="2:2" ht="12.75" customHeight="1">
      <c r="B19" s="1"/>
    </row>
    <row r="20" spans="2:2" ht="12.75" customHeight="1">
      <c r="B20" s="1"/>
    </row>
    <row r="21" spans="2:2" ht="12.75" customHeight="1">
      <c r="B21" s="1"/>
    </row>
    <row r="22" spans="2:2" ht="12.75" customHeight="1">
      <c r="B22" s="1"/>
    </row>
    <row r="23" spans="2:2" ht="12.75" customHeight="1">
      <c r="B23" s="1"/>
    </row>
    <row r="24" spans="2:2" ht="12.75" customHeight="1">
      <c r="B24" s="1"/>
    </row>
    <row r="25" spans="2:2" ht="12.75" customHeight="1">
      <c r="B25" s="1"/>
    </row>
    <row r="26" spans="2:2" ht="12.75" customHeight="1">
      <c r="B26" s="1"/>
    </row>
    <row r="27" spans="2:2" ht="12.75" customHeight="1">
      <c r="B27" s="1"/>
    </row>
    <row r="28" spans="2:2" ht="12.75" customHeight="1">
      <c r="B28" s="1"/>
    </row>
    <row r="29" spans="2:2" ht="12.75" customHeight="1">
      <c r="B29" s="1"/>
    </row>
    <row r="30" spans="2:2" ht="12.75" customHeight="1">
      <c r="B30" s="1"/>
    </row>
    <row r="31" spans="2:2" ht="12.75" customHeight="1">
      <c r="B31" s="1"/>
    </row>
    <row r="32" spans="2:2" ht="12.75" customHeight="1">
      <c r="B32" s="1"/>
    </row>
    <row r="33" spans="2:7" ht="12.75" customHeight="1">
      <c r="B33" s="1"/>
    </row>
    <row r="34" spans="2:7" ht="12.75" customHeight="1">
      <c r="B34" s="1"/>
    </row>
    <row r="35" spans="2:7" ht="12.75" customHeight="1">
      <c r="B35" s="1" t="s">
        <v>180</v>
      </c>
      <c r="C35" s="48"/>
    </row>
    <row r="36" spans="2:7" ht="12.75" customHeight="1">
      <c r="B36" s="28" t="s">
        <v>179</v>
      </c>
      <c r="C36" s="66"/>
    </row>
    <row r="37" spans="2:7" ht="12.75" customHeight="1">
      <c r="B37" s="53" t="s">
        <v>181</v>
      </c>
      <c r="C37" s="48"/>
    </row>
    <row r="38" spans="2:7" ht="12.75" customHeight="1">
      <c r="B38" s="30" t="s">
        <v>182</v>
      </c>
      <c r="C38" s="49"/>
      <c r="D38" s="52"/>
      <c r="E38" s="52"/>
      <c r="F38" s="52"/>
    </row>
    <row r="39" spans="2:7" ht="12.75" customHeight="1">
      <c r="B39" s="1"/>
    </row>
    <row r="40" spans="2:7" ht="12.75" customHeight="1">
      <c r="B40" s="3" t="s">
        <v>508</v>
      </c>
      <c r="C40" s="83">
        <v>12000</v>
      </c>
      <c r="D40" s="3" t="s">
        <v>21</v>
      </c>
      <c r="E40" s="32" t="s">
        <v>525</v>
      </c>
    </row>
    <row r="41" spans="2:7" ht="12.75" customHeight="1">
      <c r="B41" s="3" t="s">
        <v>510</v>
      </c>
      <c r="C41" s="83">
        <v>5500</v>
      </c>
      <c r="D41" s="3" t="s">
        <v>40</v>
      </c>
      <c r="E41" s="32" t="s">
        <v>509</v>
      </c>
    </row>
    <row r="42" spans="2:7" ht="12.75" customHeight="1">
      <c r="B42" s="3" t="s">
        <v>45</v>
      </c>
      <c r="C42" s="11">
        <v>22</v>
      </c>
      <c r="D42" s="20" t="s">
        <v>22</v>
      </c>
      <c r="E42" s="32"/>
      <c r="G42" s="32"/>
    </row>
    <row r="43" spans="2:7" ht="12.75" customHeight="1">
      <c r="B43" s="3" t="s">
        <v>524</v>
      </c>
      <c r="C43" s="11">
        <v>1</v>
      </c>
      <c r="D43" s="3" t="s">
        <v>22</v>
      </c>
      <c r="E43" s="32" t="s">
        <v>364</v>
      </c>
    </row>
    <row r="44" spans="2:7" ht="12.75" customHeight="1">
      <c r="B44" s="3" t="s">
        <v>191</v>
      </c>
      <c r="C44" s="11">
        <v>236</v>
      </c>
      <c r="D44" t="s">
        <v>30</v>
      </c>
      <c r="E44" s="32" t="s">
        <v>364</v>
      </c>
    </row>
    <row r="45" spans="2:7" ht="12.75" customHeight="1">
      <c r="B45" s="3" t="s">
        <v>512</v>
      </c>
      <c r="C45" s="11">
        <v>8</v>
      </c>
      <c r="D45" s="20" t="s">
        <v>54</v>
      </c>
      <c r="E45" s="32" t="s">
        <v>513</v>
      </c>
    </row>
    <row r="46" spans="2:7" ht="12.75" customHeight="1">
      <c r="B46" s="3" t="s">
        <v>511</v>
      </c>
      <c r="C46" s="11">
        <v>4</v>
      </c>
      <c r="D46" s="20" t="s">
        <v>54</v>
      </c>
      <c r="E46" s="32" t="s">
        <v>527</v>
      </c>
    </row>
    <row r="47" spans="2:7" ht="12.75" customHeight="1">
      <c r="B47" s="3" t="s">
        <v>498</v>
      </c>
      <c r="C47" s="83">
        <v>3</v>
      </c>
      <c r="D47" s="3" t="s">
        <v>497</v>
      </c>
      <c r="E47" s="32" t="s">
        <v>514</v>
      </c>
    </row>
    <row r="48" spans="2:7" ht="12.75" customHeight="1">
      <c r="B48" s="3" t="s">
        <v>515</v>
      </c>
      <c r="C48" cm="1">
        <f t="array" ref="C48">_xlfn.IFS(C$47=1,C97,C$47=2,C98,OR(C$47=3,C$47=4),C99,C$47&gt;=5,C100)</f>
        <v>20</v>
      </c>
      <c r="D48" s="20"/>
      <c r="E48" s="32" t="s">
        <v>526</v>
      </c>
      <c r="G48" s="209"/>
    </row>
    <row r="49" spans="1:15" ht="12.75" customHeight="1">
      <c r="B49" s="3" t="s">
        <v>494</v>
      </c>
      <c r="C49" s="210">
        <f>C45/(3600*C48)*C$41</f>
        <v>0.61111111111111116</v>
      </c>
      <c r="D49" s="20" t="s">
        <v>27</v>
      </c>
      <c r="G49" s="209"/>
    </row>
    <row r="50" spans="1:15" ht="12.75" customHeight="1">
      <c r="B50" s="3" t="s">
        <v>495</v>
      </c>
      <c r="C50" s="210">
        <f>C46/(3600*C48)*C$41</f>
        <v>0.30555555555555558</v>
      </c>
      <c r="D50" s="20" t="s">
        <v>27</v>
      </c>
      <c r="G50" s="209"/>
    </row>
    <row r="51" spans="1:15" ht="12.75" customHeight="1">
      <c r="B51" s="3" t="s">
        <v>8</v>
      </c>
      <c r="C51" s="123">
        <f>(C49-C50)*(C42-C43)*C44*24*1.2*1/1000</f>
        <v>43.612799999999993</v>
      </c>
      <c r="D51" t="s">
        <v>1</v>
      </c>
    </row>
    <row r="52" spans="1:15" ht="12.75" customHeight="1">
      <c r="C52" s="2"/>
    </row>
    <row r="53" spans="1:15" ht="12.75" customHeight="1">
      <c r="C53" s="1" t="s">
        <v>5</v>
      </c>
      <c r="D53" s="1"/>
      <c r="E53" s="1" t="s">
        <v>6</v>
      </c>
      <c r="F53" s="1"/>
      <c r="G53" s="1" t="s">
        <v>7</v>
      </c>
    </row>
    <row r="54" spans="1:15" ht="12.75" customHeight="1">
      <c r="B54" s="1" t="s">
        <v>4</v>
      </c>
      <c r="C54" s="125">
        <f>C51</f>
        <v>43.612799999999993</v>
      </c>
      <c r="D54" t="s">
        <v>1</v>
      </c>
      <c r="E54" s="59">
        <v>0</v>
      </c>
      <c r="F54" t="s">
        <v>1</v>
      </c>
      <c r="G54" s="59">
        <v>0</v>
      </c>
      <c r="H54" t="s">
        <v>1</v>
      </c>
    </row>
    <row r="55" spans="1:15" ht="12.75" customHeight="1">
      <c r="C55" s="22" t="s">
        <v>249</v>
      </c>
      <c r="D55" s="3" t="s">
        <v>486</v>
      </c>
    </row>
    <row r="56" spans="1:15" ht="12.75" customHeight="1">
      <c r="C56" s="4"/>
    </row>
    <row r="57" spans="1:15" ht="15" customHeight="1">
      <c r="A57" s="111" t="s">
        <v>183</v>
      </c>
      <c r="B57" s="57"/>
      <c r="C57" s="57"/>
      <c r="D57" s="57"/>
      <c r="E57" s="57"/>
      <c r="F57" s="57"/>
      <c r="G57" s="57"/>
      <c r="H57" s="57"/>
      <c r="I57" s="57"/>
      <c r="J57" s="57"/>
      <c r="K57" s="57"/>
      <c r="L57" s="57"/>
      <c r="M57" s="57"/>
      <c r="N57" s="57"/>
      <c r="O57" s="57"/>
    </row>
    <row r="59" spans="1:15">
      <c r="B59" s="1" t="s">
        <v>469</v>
      </c>
    </row>
    <row r="60" spans="1:15" ht="27.75" customHeight="1">
      <c r="B60" s="107" t="s">
        <v>184</v>
      </c>
      <c r="C60" s="77" t="s">
        <v>529</v>
      </c>
      <c r="D60" s="77" t="s">
        <v>530</v>
      </c>
      <c r="E60" s="77" t="s">
        <v>531</v>
      </c>
      <c r="F60" s="77" t="s">
        <v>532</v>
      </c>
      <c r="L60" s="26"/>
    </row>
    <row r="61" spans="1:15">
      <c r="B61" s="62" t="s">
        <v>59</v>
      </c>
      <c r="C61" s="201">
        <v>236</v>
      </c>
      <c r="D61" s="201">
        <v>250</v>
      </c>
      <c r="E61" s="201">
        <v>249</v>
      </c>
      <c r="F61" s="36">
        <v>270</v>
      </c>
    </row>
    <row r="62" spans="1:15">
      <c r="B62" s="107" t="s">
        <v>172</v>
      </c>
      <c r="C62" s="218">
        <v>1.0031973140495882</v>
      </c>
      <c r="D62" s="218">
        <v>1.1659517045454553</v>
      </c>
      <c r="E62" s="218">
        <v>-0.63030057251908345</v>
      </c>
      <c r="F62" s="76">
        <v>-2.1886210640608041</v>
      </c>
    </row>
    <row r="63" spans="1:15">
      <c r="B63" s="219" t="s">
        <v>320</v>
      </c>
      <c r="C63" s="215"/>
      <c r="D63" s="215"/>
      <c r="E63" s="215"/>
      <c r="F63" s="37"/>
    </row>
    <row r="64" spans="1:15">
      <c r="B64" s="62"/>
      <c r="C64" s="215"/>
      <c r="D64" s="215"/>
      <c r="E64" s="215"/>
      <c r="F64" s="37"/>
    </row>
    <row r="65" spans="2:5">
      <c r="B65" s="107" t="s">
        <v>326</v>
      </c>
      <c r="C65" s="64"/>
      <c r="D65" s="213" t="s">
        <v>327</v>
      </c>
      <c r="E65" s="26"/>
    </row>
    <row r="66" spans="2:5">
      <c r="B66" s="1"/>
      <c r="C66" s="2"/>
    </row>
    <row r="67" spans="2:5">
      <c r="B67" s="1"/>
      <c r="C67" s="2"/>
    </row>
    <row r="68" spans="2:5">
      <c r="B68" s="1"/>
      <c r="C68" s="2"/>
    </row>
    <row r="69" spans="2:5">
      <c r="B69" s="1"/>
      <c r="C69" s="2"/>
    </row>
    <row r="70" spans="2:5">
      <c r="B70" s="1"/>
      <c r="C70" s="2"/>
    </row>
    <row r="71" spans="2:5">
      <c r="B71" s="1"/>
      <c r="C71" s="2"/>
    </row>
    <row r="72" spans="2:5">
      <c r="B72" s="1"/>
      <c r="C72" s="2"/>
    </row>
    <row r="73" spans="2:5">
      <c r="B73" s="1"/>
      <c r="C73" s="2"/>
    </row>
    <row r="74" spans="2:5">
      <c r="B74" s="1"/>
      <c r="C74" s="2"/>
    </row>
    <row r="75" spans="2:5">
      <c r="B75" s="1"/>
      <c r="C75" s="2"/>
    </row>
    <row r="76" spans="2:5">
      <c r="B76" s="1"/>
      <c r="C76" s="2"/>
    </row>
    <row r="77" spans="2:5">
      <c r="B77" s="1"/>
      <c r="C77" s="2"/>
    </row>
    <row r="78" spans="2:5">
      <c r="B78" s="1"/>
      <c r="C78" s="2"/>
    </row>
    <row r="79" spans="2:5" ht="12.75" customHeight="1">
      <c r="B79" s="1"/>
      <c r="C79" s="2"/>
    </row>
    <row r="80" spans="2:5" ht="12.75" customHeight="1">
      <c r="B80" s="1"/>
      <c r="C80" s="2"/>
    </row>
    <row r="81" spans="2:9" ht="12.75" customHeight="1">
      <c r="B81" s="1"/>
      <c r="C81" s="2"/>
    </row>
    <row r="82" spans="2:9" ht="12.75" customHeight="1">
      <c r="B82" s="1"/>
      <c r="C82" s="2"/>
    </row>
    <row r="83" spans="2:9" ht="12.75" customHeight="1">
      <c r="B83" s="1"/>
      <c r="C83" s="2"/>
    </row>
    <row r="84" spans="2:9" ht="12.75" customHeight="1">
      <c r="B84" s="1"/>
      <c r="C84" s="2"/>
    </row>
    <row r="85" spans="2:9" ht="12.75" customHeight="1">
      <c r="B85" s="1"/>
      <c r="C85" s="2"/>
    </row>
    <row r="86" spans="2:9" ht="12.75" customHeight="1">
      <c r="B86" s="1"/>
      <c r="C86" s="2"/>
    </row>
    <row r="87" spans="2:9" ht="12.75" customHeight="1">
      <c r="B87" s="1"/>
      <c r="C87" s="2"/>
    </row>
    <row r="88" spans="2:9" ht="12.75" customHeight="1">
      <c r="B88" s="1"/>
      <c r="C88" s="2"/>
    </row>
    <row r="89" spans="2:9" ht="12.75" customHeight="1">
      <c r="B89" s="1" t="s">
        <v>491</v>
      </c>
      <c r="C89" s="2"/>
    </row>
    <row r="90" spans="2:9" ht="15" customHeight="1">
      <c r="B90" s="1"/>
      <c r="C90" s="2"/>
      <c r="D90" s="299" t="s">
        <v>492</v>
      </c>
      <c r="E90" s="299"/>
      <c r="F90" s="299"/>
    </row>
    <row r="91" spans="2:9" ht="25.5" customHeight="1">
      <c r="B91" s="305"/>
      <c r="C91" s="305"/>
      <c r="D91" s="77" t="s">
        <v>101</v>
      </c>
      <c r="E91" s="77" t="s">
        <v>493</v>
      </c>
      <c r="F91" s="77" t="s">
        <v>102</v>
      </c>
      <c r="G91" s="38"/>
      <c r="H91" s="38"/>
      <c r="I91" s="38"/>
    </row>
    <row r="92" spans="2:9" ht="15.75" customHeight="1">
      <c r="B92" s="304" t="s">
        <v>103</v>
      </c>
      <c r="C92" s="304"/>
      <c r="D92" s="208" t="s">
        <v>79</v>
      </c>
      <c r="E92" s="208" t="s">
        <v>80</v>
      </c>
      <c r="F92" s="208" t="s">
        <v>81</v>
      </c>
      <c r="G92" s="36"/>
      <c r="H92" s="36"/>
      <c r="I92" s="36"/>
    </row>
    <row r="93" spans="2:9" s="26" customFormat="1" ht="12">
      <c r="B93" s="213" t="s">
        <v>506</v>
      </c>
      <c r="G93" s="197" t="s">
        <v>496</v>
      </c>
    </row>
    <row r="94" spans="2:9">
      <c r="B94" s="23"/>
      <c r="H94" s="32"/>
    </row>
    <row r="95" spans="2:9">
      <c r="B95" s="1" t="s">
        <v>516</v>
      </c>
      <c r="C95" s="2"/>
    </row>
    <row r="96" spans="2:9" ht="15.75" customHeight="1">
      <c r="B96" s="107" t="s">
        <v>499</v>
      </c>
      <c r="C96" s="211" t="s">
        <v>500</v>
      </c>
      <c r="D96" s="26"/>
      <c r="E96" s="75"/>
      <c r="F96" s="75"/>
      <c r="G96" s="201"/>
      <c r="H96" s="201"/>
      <c r="I96" s="201"/>
    </row>
    <row r="97" spans="1:11">
      <c r="B97" s="26" t="s">
        <v>502</v>
      </c>
      <c r="C97" s="201">
        <v>35</v>
      </c>
      <c r="D97" s="26"/>
      <c r="E97" s="26"/>
      <c r="F97" s="26"/>
      <c r="G97" s="26"/>
      <c r="H97" s="26"/>
      <c r="I97" s="26"/>
    </row>
    <row r="98" spans="1:11">
      <c r="B98" s="26" t="s">
        <v>503</v>
      </c>
      <c r="C98" s="201">
        <v>24</v>
      </c>
      <c r="D98" s="26"/>
      <c r="E98" s="26"/>
      <c r="F98" s="26"/>
      <c r="G98" s="26"/>
      <c r="H98" s="26"/>
      <c r="I98" s="26"/>
    </row>
    <row r="99" spans="1:11">
      <c r="B99" s="26" t="s">
        <v>504</v>
      </c>
      <c r="C99" s="201">
        <v>20</v>
      </c>
      <c r="D99" s="26"/>
      <c r="E99" s="26"/>
      <c r="F99" s="26"/>
      <c r="G99" s="26"/>
      <c r="H99" s="26"/>
      <c r="I99" s="26"/>
    </row>
    <row r="100" spans="1:11">
      <c r="B100" s="127" t="s">
        <v>505</v>
      </c>
      <c r="C100" s="202">
        <v>15</v>
      </c>
      <c r="D100" s="26"/>
      <c r="E100" s="26"/>
      <c r="F100" s="26"/>
      <c r="G100" s="26"/>
      <c r="H100" s="26"/>
      <c r="I100" s="26"/>
    </row>
    <row r="101" spans="1:11">
      <c r="B101" s="26" t="s">
        <v>517</v>
      </c>
      <c r="C101" s="212"/>
      <c r="D101" s="26"/>
      <c r="E101" s="26"/>
      <c r="F101" s="26"/>
      <c r="G101" s="26"/>
      <c r="H101" s="26"/>
      <c r="I101" s="26"/>
    </row>
    <row r="102" spans="1:11" s="26" customFormat="1" ht="12">
      <c r="B102" s="213" t="s">
        <v>506</v>
      </c>
      <c r="G102" s="197" t="s">
        <v>501</v>
      </c>
    </row>
    <row r="103" spans="1:11">
      <c r="B103" s="3"/>
      <c r="C103" s="2"/>
    </row>
    <row r="104" spans="1:11" ht="15">
      <c r="B104" s="1" t="s">
        <v>522</v>
      </c>
      <c r="C104" s="2"/>
    </row>
    <row r="105" spans="1:11" ht="55.5" customHeight="1">
      <c r="B105" s="275" t="s">
        <v>518</v>
      </c>
      <c r="C105" s="275"/>
      <c r="D105" s="275"/>
      <c r="E105" s="275"/>
      <c r="F105" s="275"/>
      <c r="G105" s="275"/>
      <c r="H105" s="275"/>
      <c r="I105" s="275"/>
      <c r="J105" s="275"/>
      <c r="K105" s="26"/>
    </row>
    <row r="106" spans="1:11">
      <c r="B106" s="306" t="s">
        <v>519</v>
      </c>
      <c r="C106" s="306"/>
      <c r="D106" s="306"/>
      <c r="E106" s="306"/>
      <c r="F106" s="306"/>
      <c r="G106" s="306"/>
      <c r="H106" s="306"/>
      <c r="I106" s="306"/>
      <c r="J106" s="306"/>
      <c r="K106" s="26"/>
    </row>
    <row r="107" spans="1:11" ht="13.5">
      <c r="B107" s="26" t="s">
        <v>523</v>
      </c>
      <c r="C107" s="214"/>
      <c r="D107" s="214"/>
      <c r="E107" s="214"/>
      <c r="F107" s="214"/>
      <c r="G107" s="214"/>
      <c r="H107" s="214"/>
      <c r="I107" s="214"/>
      <c r="J107" s="214"/>
      <c r="K107" s="26"/>
    </row>
    <row r="108" spans="1:11" ht="13.5">
      <c r="B108" s="214"/>
      <c r="C108" s="188" t="s">
        <v>520</v>
      </c>
      <c r="D108" s="280" t="s">
        <v>521</v>
      </c>
      <c r="E108" s="280"/>
      <c r="F108" s="214"/>
      <c r="G108" s="214"/>
      <c r="H108" s="214"/>
      <c r="I108" s="214"/>
      <c r="J108" s="214"/>
      <c r="K108" s="26"/>
    </row>
    <row r="109" spans="1:11">
      <c r="B109" s="216"/>
      <c r="C109" s="217">
        <v>0</v>
      </c>
      <c r="D109" s="303">
        <f>C109*C40/C41</f>
        <v>0</v>
      </c>
      <c r="E109" s="303"/>
      <c r="F109" s="214"/>
      <c r="G109" s="214"/>
      <c r="H109" s="214"/>
      <c r="I109" s="214"/>
      <c r="J109" s="214"/>
      <c r="K109" s="26"/>
    </row>
    <row r="110" spans="1:11">
      <c r="A110" s="1"/>
      <c r="B110" s="26"/>
      <c r="C110" s="26"/>
      <c r="D110" s="26"/>
      <c r="E110" s="26"/>
      <c r="F110" s="26"/>
      <c r="G110" s="26"/>
      <c r="H110" s="26"/>
      <c r="I110" s="26"/>
      <c r="J110" s="26"/>
      <c r="K110" s="26"/>
    </row>
    <row r="111" spans="1:11">
      <c r="A111" s="1"/>
      <c r="B111" s="26"/>
      <c r="C111" s="26"/>
      <c r="D111" s="26"/>
      <c r="E111" s="26"/>
      <c r="F111" s="26"/>
      <c r="G111" s="26"/>
      <c r="H111" s="26"/>
      <c r="I111" s="26"/>
      <c r="J111" s="26"/>
    </row>
    <row r="112" spans="1:11">
      <c r="A112" s="1"/>
      <c r="B112" s="201"/>
      <c r="C112" s="26"/>
      <c r="D112" s="26"/>
      <c r="E112" s="26"/>
      <c r="F112" s="26"/>
      <c r="G112" s="26"/>
      <c r="H112" s="26"/>
      <c r="I112" s="26"/>
      <c r="J112" s="26"/>
    </row>
    <row r="113" spans="1:10">
      <c r="A113" s="1"/>
      <c r="B113" s="215"/>
      <c r="C113" s="26"/>
      <c r="D113" s="26"/>
      <c r="E113" s="26"/>
      <c r="F113" s="26"/>
      <c r="G113" s="26"/>
      <c r="H113" s="26"/>
      <c r="I113" s="26"/>
      <c r="J113" s="26"/>
    </row>
    <row r="114" spans="1:10">
      <c r="A114" s="1"/>
      <c r="B114" s="215"/>
      <c r="C114" s="26"/>
      <c r="D114" s="26"/>
      <c r="E114" s="26"/>
      <c r="F114" s="26"/>
      <c r="G114" s="26"/>
      <c r="H114" s="26"/>
      <c r="I114" s="26"/>
      <c r="J114" s="26"/>
    </row>
  </sheetData>
  <mergeCells count="7">
    <mergeCell ref="D109:E109"/>
    <mergeCell ref="B92:C92"/>
    <mergeCell ref="B91:C91"/>
    <mergeCell ref="D90:F90"/>
    <mergeCell ref="B105:J105"/>
    <mergeCell ref="B106:J106"/>
    <mergeCell ref="D108:E108"/>
  </mergeCells>
  <hyperlinks>
    <hyperlink ref="J1" location="Sisällysluettelo!A1" display="Palaa sisällysluetteloon" xr:uid="{00000000-0004-0000-1200-000000000000}"/>
    <hyperlink ref="B63" r:id="rId1" xr:uid="{B3D5E235-EBA6-4C68-8FBD-6642387A7FC3}"/>
    <hyperlink ref="D65" r:id="rId2" display="YM asetus" xr:uid="{F1544567-4D75-40FD-942A-76DF102775B6}"/>
    <hyperlink ref="B93" r:id="rId3" xr:uid="{ADB2DF90-2767-4690-ABFB-CA314F43BDCE}"/>
    <hyperlink ref="B102" r:id="rId4" xr:uid="{53640AC8-28FC-457B-9F6D-E4CD62354EED}"/>
  </hyperlinks>
  <pageMargins left="0.7" right="0.7" top="0.75" bottom="0.75" header="0.3" footer="0.3"/>
  <pageSetup paperSize="9" orientation="portrait" r:id="rId5"/>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72"/>
  <sheetViews>
    <sheetView showGridLines="0" workbookViewId="0">
      <pane ySplit="3" topLeftCell="A4" activePane="bottomLeft" state="frozen"/>
      <selection pane="bottomLeft"/>
    </sheetView>
  </sheetViews>
  <sheetFormatPr defaultRowHeight="12.75"/>
  <cols>
    <col min="1" max="1" width="9.28515625" customWidth="1"/>
    <col min="2" max="2" width="34.7109375" customWidth="1"/>
    <col min="3" max="3" width="12.5703125" customWidth="1"/>
    <col min="4" max="4" width="9.28515625" customWidth="1"/>
    <col min="5" max="5" width="12.5703125" customWidth="1"/>
    <col min="6" max="6" width="9.5703125" customWidth="1"/>
    <col min="7" max="7" width="12.5703125" customWidth="1"/>
    <col min="8" max="8" width="10" customWidth="1"/>
    <col min="9" max="16" width="9.28515625" customWidth="1"/>
    <col min="17" max="17" width="22.42578125" customWidth="1"/>
    <col min="18" max="32" width="9.28515625" customWidth="1"/>
  </cols>
  <sheetData>
    <row r="1" spans="1:15" ht="15" customHeight="1">
      <c r="A1" s="111" t="s">
        <v>619</v>
      </c>
      <c r="B1" s="111"/>
      <c r="C1" s="111"/>
      <c r="D1" s="111"/>
      <c r="E1" s="111"/>
      <c r="F1" s="111"/>
      <c r="G1" s="111"/>
      <c r="H1" s="111"/>
      <c r="I1" s="74"/>
      <c r="J1" s="108" t="s">
        <v>0</v>
      </c>
      <c r="K1" s="74"/>
      <c r="L1" s="74"/>
      <c r="M1" s="74"/>
      <c r="N1" s="74"/>
      <c r="O1" s="74"/>
    </row>
    <row r="2" spans="1:15" ht="12.75" customHeight="1">
      <c r="J2" s="23"/>
    </row>
    <row r="3" spans="1:15" ht="12.75" customHeight="1">
      <c r="B3" s="5" t="s">
        <v>628</v>
      </c>
    </row>
    <row r="4" spans="1:15" ht="12.75" customHeight="1"/>
    <row r="5" spans="1:15" ht="12.75" customHeight="1">
      <c r="B5" s="5"/>
    </row>
    <row r="6" spans="1:15" ht="12.75" customHeight="1">
      <c r="B6" s="1"/>
      <c r="J6" s="3"/>
    </row>
    <row r="7" spans="1:15" ht="12.75" customHeight="1">
      <c r="B7" s="1"/>
    </row>
    <row r="8" spans="1:15" ht="12.75" customHeight="1">
      <c r="B8" s="1"/>
      <c r="I8" s="7"/>
    </row>
    <row r="9" spans="1:15" ht="12.75" customHeight="1">
      <c r="B9" s="1"/>
    </row>
    <row r="10" spans="1:15" ht="12.75" customHeight="1">
      <c r="B10" s="1"/>
    </row>
    <row r="11" spans="1:15" ht="12.75" customHeight="1">
      <c r="B11" s="1"/>
      <c r="J11" s="3"/>
    </row>
    <row r="12" spans="1:15" ht="12.75" customHeight="1">
      <c r="B12" s="1"/>
    </row>
    <row r="13" spans="1:15" ht="12.75" customHeight="1">
      <c r="B13" s="1"/>
    </row>
    <row r="14" spans="1:15" ht="12.75" customHeight="1">
      <c r="B14" s="1"/>
    </row>
    <row r="15" spans="1:15" ht="12.75" customHeight="1">
      <c r="B15" s="1"/>
      <c r="J15" s="3"/>
    </row>
    <row r="16" spans="1:15" ht="12.75" customHeight="1">
      <c r="B16" s="1"/>
      <c r="J16" s="3"/>
    </row>
    <row r="17" spans="2:10" ht="12.75" customHeight="1">
      <c r="B17" s="1"/>
      <c r="J17" s="3"/>
    </row>
    <row r="18" spans="2:10" ht="12.75" customHeight="1">
      <c r="B18" s="1"/>
      <c r="J18" s="3"/>
    </row>
    <row r="19" spans="2:10" ht="12.75" customHeight="1">
      <c r="B19" s="1"/>
      <c r="J19" s="3"/>
    </row>
    <row r="20" spans="2:10" ht="12.75" customHeight="1">
      <c r="B20" s="1"/>
      <c r="J20" s="3"/>
    </row>
    <row r="21" spans="2:10" ht="12.75" customHeight="1">
      <c r="B21" s="1"/>
      <c r="J21" s="3"/>
    </row>
    <row r="22" spans="2:10" ht="12.75" customHeight="1">
      <c r="B22" s="1"/>
      <c r="J22" s="3"/>
    </row>
    <row r="23" spans="2:10" ht="12.75" customHeight="1">
      <c r="B23" s="1"/>
      <c r="J23" s="3"/>
    </row>
    <row r="24" spans="2:10" ht="12.75" customHeight="1">
      <c r="B24" s="1" t="s">
        <v>180</v>
      </c>
      <c r="C24" s="48"/>
    </row>
    <row r="25" spans="2:10" ht="12.75" customHeight="1">
      <c r="B25" s="28" t="s">
        <v>179</v>
      </c>
      <c r="C25" s="66"/>
    </row>
    <row r="26" spans="2:10" ht="12.75" customHeight="1">
      <c r="B26" s="53" t="s">
        <v>181</v>
      </c>
      <c r="C26" s="48"/>
    </row>
    <row r="27" spans="2:10" ht="12.75" customHeight="1">
      <c r="B27" s="30" t="s">
        <v>182</v>
      </c>
      <c r="C27" s="49"/>
      <c r="D27" s="52"/>
      <c r="E27" s="52"/>
      <c r="F27" s="52"/>
    </row>
    <row r="28" spans="2:10" ht="12.75" customHeight="1">
      <c r="B28" s="1"/>
    </row>
    <row r="29" spans="2:10" ht="12.75" customHeight="1">
      <c r="B29" s="3" t="s">
        <v>46</v>
      </c>
      <c r="C29" s="11">
        <v>6</v>
      </c>
      <c r="D29" t="s">
        <v>10</v>
      </c>
      <c r="E29" s="32"/>
    </row>
    <row r="30" spans="2:10" ht="12.75" customHeight="1">
      <c r="B30" s="3" t="s">
        <v>554</v>
      </c>
      <c r="C30" s="25">
        <f>C66</f>
        <v>3819</v>
      </c>
      <c r="D30" s="3" t="s">
        <v>12</v>
      </c>
      <c r="E30" s="32" t="s">
        <v>564</v>
      </c>
    </row>
    <row r="31" spans="2:10" ht="12.75" customHeight="1">
      <c r="B31" s="3" t="s">
        <v>553</v>
      </c>
      <c r="C31" s="25">
        <f>C67</f>
        <v>2264</v>
      </c>
      <c r="D31" s="3" t="s">
        <v>12</v>
      </c>
      <c r="E31" s="32" t="s">
        <v>563</v>
      </c>
      <c r="I31" s="7"/>
    </row>
    <row r="32" spans="2:10" ht="12.75" customHeight="1">
      <c r="B32" s="3" t="s">
        <v>8</v>
      </c>
      <c r="C32" s="123">
        <f>C29*(C30-C31)/1000</f>
        <v>9.33</v>
      </c>
      <c r="D32" t="s">
        <v>1</v>
      </c>
    </row>
    <row r="33" spans="1:15" ht="12.75" customHeight="1"/>
    <row r="34" spans="1:15" ht="12.75" customHeight="1">
      <c r="C34" s="1" t="s">
        <v>5</v>
      </c>
      <c r="D34" s="1"/>
      <c r="E34" s="1" t="s">
        <v>6</v>
      </c>
      <c r="F34" s="1"/>
      <c r="G34" s="1" t="s">
        <v>7</v>
      </c>
    </row>
    <row r="35" spans="1:15" ht="12.75" customHeight="1">
      <c r="B35" s="1" t="s">
        <v>4</v>
      </c>
      <c r="C35" s="148">
        <v>0</v>
      </c>
      <c r="D35" t="s">
        <v>1</v>
      </c>
      <c r="E35" s="59">
        <v>0</v>
      </c>
      <c r="F35" t="s">
        <v>1</v>
      </c>
      <c r="G35" s="125">
        <f>C32</f>
        <v>9.33</v>
      </c>
      <c r="H35" t="s">
        <v>1</v>
      </c>
    </row>
    <row r="36" spans="1:15" ht="12.75" customHeight="1">
      <c r="C36" s="12"/>
      <c r="G36" s="4"/>
    </row>
    <row r="37" spans="1:15" ht="12.75" customHeight="1">
      <c r="C37" s="12"/>
      <c r="G37" s="4"/>
    </row>
    <row r="38" spans="1:15" ht="15" customHeight="1">
      <c r="A38" s="111" t="s">
        <v>183</v>
      </c>
      <c r="B38" s="57"/>
      <c r="C38" s="57"/>
      <c r="D38" s="57"/>
      <c r="E38" s="57"/>
      <c r="F38" s="57"/>
      <c r="G38" s="57"/>
      <c r="H38" s="57"/>
      <c r="I38" s="57"/>
      <c r="J38" s="57"/>
      <c r="K38" s="57"/>
      <c r="L38" s="57"/>
      <c r="M38" s="57"/>
      <c r="N38" s="57"/>
      <c r="O38" s="57"/>
    </row>
    <row r="40" spans="1:15">
      <c r="B40" s="1" t="s">
        <v>557</v>
      </c>
    </row>
    <row r="41" spans="1:15" ht="15.75" customHeight="1">
      <c r="B41" s="62"/>
      <c r="C41" s="274" t="s">
        <v>562</v>
      </c>
      <c r="D41" s="274"/>
      <c r="E41" s="274"/>
      <c r="F41" s="274"/>
      <c r="G41" s="26"/>
    </row>
    <row r="42" spans="1:15" ht="37.5" customHeight="1">
      <c r="B42" s="100" t="s">
        <v>528</v>
      </c>
      <c r="C42" s="77" t="s">
        <v>558</v>
      </c>
      <c r="D42" s="77" t="s">
        <v>559</v>
      </c>
      <c r="E42" s="77" t="s">
        <v>560</v>
      </c>
      <c r="F42" s="77" t="s">
        <v>561</v>
      </c>
      <c r="G42" s="26"/>
      <c r="H42" s="107" t="s">
        <v>326</v>
      </c>
      <c r="I42" s="64"/>
      <c r="J42" s="213" t="s">
        <v>327</v>
      </c>
      <c r="K42" s="26"/>
    </row>
    <row r="43" spans="1:15">
      <c r="B43" s="227" t="s">
        <v>552</v>
      </c>
      <c r="C43" s="224">
        <v>77</v>
      </c>
      <c r="D43" s="224">
        <v>97</v>
      </c>
      <c r="E43" s="224">
        <v>140</v>
      </c>
      <c r="F43" s="224">
        <v>164</v>
      </c>
      <c r="G43" s="26"/>
    </row>
    <row r="44" spans="1:15">
      <c r="B44" s="220" t="s">
        <v>551</v>
      </c>
      <c r="C44" s="221">
        <v>76</v>
      </c>
      <c r="D44" s="221">
        <v>78</v>
      </c>
      <c r="E44" s="221">
        <v>164</v>
      </c>
      <c r="F44" s="221">
        <v>128</v>
      </c>
      <c r="G44" s="26"/>
    </row>
    <row r="45" spans="1:15">
      <c r="B45" s="220" t="s">
        <v>550</v>
      </c>
      <c r="C45" s="221">
        <v>102</v>
      </c>
      <c r="D45" s="221">
        <v>101</v>
      </c>
      <c r="E45" s="221">
        <v>178</v>
      </c>
      <c r="F45" s="221">
        <v>188</v>
      </c>
      <c r="G45" s="26"/>
    </row>
    <row r="46" spans="1:15">
      <c r="B46" s="220" t="s">
        <v>549</v>
      </c>
      <c r="C46" s="221">
        <v>118</v>
      </c>
      <c r="D46" s="221">
        <v>126</v>
      </c>
      <c r="E46" s="221">
        <v>210</v>
      </c>
      <c r="F46" s="221">
        <v>165</v>
      </c>
      <c r="G46" s="26"/>
    </row>
    <row r="47" spans="1:15">
      <c r="B47" s="228" t="s">
        <v>548</v>
      </c>
      <c r="C47" s="225">
        <v>149</v>
      </c>
      <c r="D47" s="225">
        <v>184</v>
      </c>
      <c r="E47" s="225">
        <v>237</v>
      </c>
      <c r="F47" s="225">
        <v>268</v>
      </c>
      <c r="G47" s="26"/>
    </row>
    <row r="48" spans="1:15">
      <c r="B48" s="229" t="s">
        <v>547</v>
      </c>
      <c r="C48" s="226">
        <v>205</v>
      </c>
      <c r="D48" s="226">
        <v>187</v>
      </c>
      <c r="E48" s="226">
        <v>227</v>
      </c>
      <c r="F48" s="226">
        <v>304</v>
      </c>
      <c r="G48" s="26"/>
    </row>
    <row r="49" spans="2:11">
      <c r="B49" s="220" t="s">
        <v>546</v>
      </c>
      <c r="C49" s="221">
        <v>235</v>
      </c>
      <c r="D49" s="221">
        <v>210</v>
      </c>
      <c r="E49" s="221">
        <v>264</v>
      </c>
      <c r="F49" s="221">
        <v>309</v>
      </c>
      <c r="G49" s="62"/>
    </row>
    <row r="50" spans="2:11">
      <c r="B50" s="220" t="s">
        <v>545</v>
      </c>
      <c r="C50" s="221">
        <v>250</v>
      </c>
      <c r="D50" s="221">
        <v>218</v>
      </c>
      <c r="E50" s="221">
        <v>291</v>
      </c>
      <c r="F50" s="221">
        <v>304</v>
      </c>
      <c r="G50" s="62"/>
    </row>
    <row r="51" spans="2:11">
      <c r="B51" s="220" t="s">
        <v>544</v>
      </c>
      <c r="C51" s="221">
        <v>219</v>
      </c>
      <c r="D51" s="221">
        <v>263</v>
      </c>
      <c r="E51" s="221">
        <v>305</v>
      </c>
      <c r="F51" s="221">
        <v>353</v>
      </c>
      <c r="G51" s="222"/>
    </row>
    <row r="52" spans="2:11">
      <c r="B52" s="228" t="s">
        <v>543</v>
      </c>
      <c r="C52" s="225">
        <v>350</v>
      </c>
      <c r="D52" s="225">
        <v>416</v>
      </c>
      <c r="E52" s="225">
        <v>489</v>
      </c>
      <c r="F52" s="225">
        <v>381</v>
      </c>
      <c r="G52" s="201"/>
    </row>
    <row r="53" spans="2:11">
      <c r="B53" s="229" t="s">
        <v>541</v>
      </c>
      <c r="C53" s="226">
        <v>509</v>
      </c>
      <c r="D53" s="226">
        <v>585</v>
      </c>
      <c r="E53" s="226">
        <v>353</v>
      </c>
      <c r="F53" s="226">
        <v>429</v>
      </c>
      <c r="G53" s="215"/>
    </row>
    <row r="54" spans="2:11">
      <c r="B54" s="220" t="s">
        <v>540</v>
      </c>
      <c r="C54" s="221">
        <v>514</v>
      </c>
      <c r="D54" s="221">
        <v>540</v>
      </c>
      <c r="E54" s="221">
        <v>365</v>
      </c>
      <c r="F54" s="221">
        <v>281</v>
      </c>
      <c r="G54" s="201"/>
    </row>
    <row r="55" spans="2:11">
      <c r="B55" s="220" t="s">
        <v>539</v>
      </c>
      <c r="C55" s="221">
        <v>422</v>
      </c>
      <c r="D55" s="221">
        <v>334</v>
      </c>
      <c r="E55" s="221">
        <v>296</v>
      </c>
      <c r="F55" s="221">
        <v>266</v>
      </c>
      <c r="G55" s="215"/>
    </row>
    <row r="56" spans="2:11">
      <c r="B56" s="220" t="s">
        <v>538</v>
      </c>
      <c r="C56" s="221">
        <v>300</v>
      </c>
      <c r="D56" s="221">
        <v>331</v>
      </c>
      <c r="E56" s="221">
        <v>293</v>
      </c>
      <c r="F56" s="221">
        <v>323</v>
      </c>
      <c r="G56" s="201"/>
    </row>
    <row r="57" spans="2:11">
      <c r="B57" s="228" t="s">
        <v>542</v>
      </c>
      <c r="C57" s="225">
        <v>293</v>
      </c>
      <c r="D57" s="225">
        <v>259</v>
      </c>
      <c r="E57" s="225">
        <v>258</v>
      </c>
      <c r="F57" s="225">
        <v>225</v>
      </c>
      <c r="G57" s="215"/>
    </row>
    <row r="58" spans="2:11">
      <c r="B58" s="229" t="s">
        <v>537</v>
      </c>
      <c r="C58" s="226">
        <v>279</v>
      </c>
      <c r="D58" s="226">
        <v>299</v>
      </c>
      <c r="E58" s="226">
        <v>291</v>
      </c>
      <c r="F58" s="226">
        <v>244</v>
      </c>
      <c r="G58" s="201"/>
    </row>
    <row r="59" spans="2:11">
      <c r="B59" s="220" t="s">
        <v>536</v>
      </c>
      <c r="C59" s="221">
        <v>325</v>
      </c>
      <c r="D59" s="221">
        <v>402</v>
      </c>
      <c r="E59" s="221">
        <v>229</v>
      </c>
      <c r="F59" s="221">
        <v>236</v>
      </c>
      <c r="G59" s="215"/>
    </row>
    <row r="60" spans="2:11">
      <c r="B60" s="220" t="s">
        <v>534</v>
      </c>
      <c r="C60" s="221">
        <v>323</v>
      </c>
      <c r="D60" s="221">
        <v>298</v>
      </c>
      <c r="E60" s="221">
        <v>209</v>
      </c>
      <c r="F60" s="221">
        <v>247</v>
      </c>
      <c r="G60" s="201"/>
    </row>
    <row r="61" spans="2:11">
      <c r="B61" s="220" t="s">
        <v>533</v>
      </c>
      <c r="C61" s="221">
        <v>247</v>
      </c>
      <c r="D61" s="221">
        <v>291</v>
      </c>
      <c r="E61" s="221">
        <v>264</v>
      </c>
      <c r="F61" s="221">
        <v>260</v>
      </c>
      <c r="G61" s="215"/>
    </row>
    <row r="62" spans="2:11">
      <c r="B62" s="100" t="s">
        <v>535</v>
      </c>
      <c r="C62" s="223">
        <v>246</v>
      </c>
      <c r="D62" s="223">
        <v>318</v>
      </c>
      <c r="E62" s="223">
        <v>318</v>
      </c>
      <c r="F62" s="223">
        <v>336</v>
      </c>
      <c r="G62" s="201"/>
    </row>
    <row r="63" spans="2:11">
      <c r="B63" s="137" t="s">
        <v>320</v>
      </c>
      <c r="C63" s="37"/>
      <c r="D63" s="37"/>
      <c r="F63" s="37"/>
      <c r="G63" s="37"/>
      <c r="H63" s="37"/>
      <c r="I63" s="37"/>
      <c r="J63" s="37"/>
    </row>
    <row r="64" spans="2:11">
      <c r="G64" s="36"/>
      <c r="H64" s="36"/>
      <c r="I64" s="36"/>
      <c r="J64" s="37"/>
      <c r="K64" s="37"/>
    </row>
    <row r="65" spans="2:11" ht="27.75" customHeight="1">
      <c r="B65" s="275" t="s">
        <v>556</v>
      </c>
      <c r="C65" s="275"/>
      <c r="D65" s="275"/>
      <c r="E65" s="275"/>
      <c r="F65" s="275"/>
      <c r="G65" s="275"/>
      <c r="H65" s="275"/>
      <c r="I65" s="275"/>
      <c r="J65" s="37"/>
      <c r="K65" s="37"/>
    </row>
    <row r="66" spans="2:11">
      <c r="B66" s="207" t="s">
        <v>555</v>
      </c>
      <c r="C66" s="230">
        <f>SUM(C43:C57)</f>
        <v>3819</v>
      </c>
      <c r="D66" s="197" t="s">
        <v>565</v>
      </c>
      <c r="E66" s="26"/>
      <c r="F66" s="26"/>
      <c r="G66" s="201"/>
      <c r="H66" s="201"/>
      <c r="I66" s="201"/>
      <c r="J66" s="37"/>
      <c r="K66" s="37"/>
    </row>
    <row r="67" spans="2:11">
      <c r="B67" s="207" t="s">
        <v>553</v>
      </c>
      <c r="C67" s="230">
        <f>SUM(C50:C55)</f>
        <v>2264</v>
      </c>
      <c r="D67" s="197" t="s">
        <v>566</v>
      </c>
      <c r="E67" s="26"/>
      <c r="F67" s="26"/>
      <c r="G67" s="201"/>
      <c r="H67" s="201"/>
      <c r="I67" s="201"/>
      <c r="J67" s="37"/>
      <c r="K67" s="37"/>
    </row>
    <row r="68" spans="2:11">
      <c r="B68" s="26"/>
      <c r="C68" s="26"/>
      <c r="D68" s="26"/>
      <c r="E68" s="26"/>
      <c r="F68" s="26"/>
      <c r="G68" s="201"/>
      <c r="H68" s="201"/>
      <c r="I68" s="201"/>
      <c r="J68" s="37"/>
      <c r="K68" s="37"/>
    </row>
    <row r="69" spans="2:11">
      <c r="G69" s="36"/>
      <c r="H69" s="36"/>
      <c r="I69" s="36"/>
      <c r="J69" s="37"/>
      <c r="K69" s="37"/>
    </row>
    <row r="70" spans="2:11">
      <c r="G70" s="36"/>
      <c r="H70" s="36"/>
      <c r="I70" s="36"/>
      <c r="J70" s="37"/>
      <c r="K70" s="37"/>
    </row>
    <row r="71" spans="2:11">
      <c r="E71" s="16"/>
      <c r="G71" s="36"/>
      <c r="H71" s="36"/>
      <c r="I71" s="36"/>
      <c r="J71" s="37"/>
      <c r="K71" s="37"/>
    </row>
    <row r="72" spans="2:11">
      <c r="B72" s="39"/>
      <c r="C72" s="36"/>
      <c r="D72" s="36"/>
      <c r="E72" s="36"/>
      <c r="F72" s="36"/>
      <c r="G72" s="36"/>
      <c r="H72" s="36"/>
      <c r="I72" s="36"/>
      <c r="J72" s="37"/>
      <c r="K72" s="37"/>
    </row>
  </sheetData>
  <mergeCells count="2">
    <mergeCell ref="C41:F41"/>
    <mergeCell ref="B65:I65"/>
  </mergeCells>
  <hyperlinks>
    <hyperlink ref="J1" location="Sisällysluettelo!A1" display="Palaa sisällysluetteloon" xr:uid="{00000000-0004-0000-1300-000000000000}"/>
    <hyperlink ref="J42" r:id="rId1" display="YM asetus" xr:uid="{F9DC7A7D-44E3-4056-9C9B-107D6A7096C1}"/>
    <hyperlink ref="B63" r:id="rId2" xr:uid="{FA949087-9327-4FA2-9FAC-9F317694D19F}"/>
  </hyperlinks>
  <pageMargins left="0.7" right="0.7" top="0.75" bottom="0.75" header="0.3" footer="0.3"/>
  <pageSetup paperSize="9" orientation="portrait" r:id="rId3"/>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65"/>
  <sheetViews>
    <sheetView showGridLines="0" workbookViewId="0">
      <pane ySplit="3" topLeftCell="A4" activePane="bottomLeft" state="frozen"/>
      <selection pane="bottomLeft"/>
    </sheetView>
  </sheetViews>
  <sheetFormatPr defaultRowHeight="12.75" customHeight="1"/>
  <cols>
    <col min="1" max="1" width="9.28515625" style="14" customWidth="1"/>
    <col min="2" max="2" width="34.7109375" style="14" customWidth="1"/>
    <col min="3" max="3" width="12.5703125" style="14" customWidth="1"/>
    <col min="4" max="4" width="9.28515625" style="14" customWidth="1"/>
    <col min="5" max="5" width="12.5703125" style="14" customWidth="1"/>
    <col min="6" max="6" width="9.28515625" style="14" customWidth="1"/>
    <col min="7" max="7" width="12.5703125" style="14" customWidth="1"/>
    <col min="8" max="8" width="10" style="14" customWidth="1"/>
    <col min="9" max="16" width="9.28515625" style="14" customWidth="1"/>
    <col min="17" max="17" width="22.42578125" style="14" customWidth="1"/>
    <col min="18" max="32" width="9.28515625" style="14" customWidth="1"/>
    <col min="33" max="16384" width="9.140625" style="14"/>
  </cols>
  <sheetData>
    <row r="1" spans="1:23" ht="15" customHeight="1">
      <c r="A1" s="111" t="s">
        <v>619</v>
      </c>
      <c r="B1" s="111"/>
      <c r="C1" s="111"/>
      <c r="D1" s="111"/>
      <c r="E1" s="111"/>
      <c r="F1" s="111"/>
      <c r="G1" s="111"/>
      <c r="H1" s="111"/>
      <c r="I1" s="74"/>
      <c r="J1" s="108" t="s">
        <v>0</v>
      </c>
      <c r="K1" s="74"/>
      <c r="L1" s="74"/>
      <c r="M1" s="74"/>
      <c r="N1" s="74"/>
      <c r="O1" s="74"/>
    </row>
    <row r="3" spans="1:23" ht="12.75" customHeight="1">
      <c r="B3" s="15" t="s">
        <v>629</v>
      </c>
    </row>
    <row r="6" spans="1:23" ht="12.75" customHeight="1">
      <c r="V6" s="17"/>
      <c r="W6" s="17"/>
    </row>
    <row r="7" spans="1:23" ht="12.75" customHeight="1">
      <c r="W7" s="17"/>
    </row>
    <row r="38" spans="1:19" ht="12.75" customHeight="1">
      <c r="B38" s="1" t="s">
        <v>180</v>
      </c>
      <c r="C38" s="48"/>
    </row>
    <row r="39" spans="1:19" ht="12.75" customHeight="1">
      <c r="B39" s="28" t="s">
        <v>179</v>
      </c>
      <c r="C39" s="66"/>
    </row>
    <row r="40" spans="1:19" ht="12.75" customHeight="1">
      <c r="B40" s="53" t="s">
        <v>181</v>
      </c>
      <c r="C40" s="48"/>
    </row>
    <row r="41" spans="1:19" ht="12.75" customHeight="1">
      <c r="B41" s="30" t="s">
        <v>182</v>
      </c>
      <c r="C41" s="49"/>
    </row>
    <row r="42" spans="1:19" ht="12.75" customHeight="1">
      <c r="A42" s="16"/>
      <c r="B42" s="1"/>
      <c r="C42" s="16"/>
      <c r="D42" s="16"/>
      <c r="E42" s="16"/>
      <c r="F42" s="16"/>
      <c r="G42" s="16"/>
      <c r="H42" s="16"/>
      <c r="I42" s="16"/>
      <c r="J42" s="16"/>
      <c r="K42" s="16"/>
      <c r="L42" s="16"/>
      <c r="M42" s="16"/>
      <c r="N42" s="16"/>
      <c r="O42" s="16"/>
      <c r="P42" s="16"/>
      <c r="Q42" s="16"/>
      <c r="R42" s="16"/>
      <c r="S42" s="16"/>
    </row>
    <row r="43" spans="1:19" ht="12.75" customHeight="1">
      <c r="A43" s="16"/>
      <c r="B43" s="250" t="s">
        <v>569</v>
      </c>
      <c r="C43" s="16"/>
      <c r="D43" s="16"/>
      <c r="E43" s="16"/>
      <c r="F43" s="16"/>
      <c r="G43" s="16"/>
      <c r="H43" s="16"/>
      <c r="I43" s="16"/>
      <c r="J43" s="16"/>
      <c r="K43" s="16"/>
      <c r="L43" s="16"/>
      <c r="M43" s="16"/>
      <c r="N43" s="16"/>
      <c r="O43" s="16"/>
      <c r="P43" s="16"/>
      <c r="Q43" s="16"/>
      <c r="R43" s="16"/>
      <c r="S43" s="16"/>
    </row>
    <row r="44" spans="1:19" ht="12.75" customHeight="1">
      <c r="A44" s="16"/>
      <c r="B44" s="79" t="s">
        <v>567</v>
      </c>
      <c r="C44" s="231">
        <v>5000</v>
      </c>
      <c r="D44" s="3" t="s">
        <v>48</v>
      </c>
      <c r="E44" s="9" t="s">
        <v>55</v>
      </c>
      <c r="F44" s="16"/>
      <c r="G44" s="16"/>
      <c r="H44" s="16"/>
      <c r="I44" s="16"/>
      <c r="J44" s="16"/>
      <c r="K44" s="16"/>
      <c r="L44" s="16"/>
      <c r="M44" s="16"/>
      <c r="N44" s="16"/>
      <c r="O44" s="16"/>
      <c r="P44" s="16"/>
      <c r="Q44" s="16"/>
      <c r="R44" s="16"/>
      <c r="S44" s="16"/>
    </row>
    <row r="45" spans="1:19" ht="12.75" customHeight="1">
      <c r="A45" s="16"/>
      <c r="B45" s="79" t="s">
        <v>271</v>
      </c>
      <c r="C45" s="231">
        <v>675</v>
      </c>
      <c r="D45" s="16" t="s">
        <v>1</v>
      </c>
      <c r="E45" s="32" t="s">
        <v>574</v>
      </c>
      <c r="F45" s="9"/>
      <c r="G45" s="16"/>
      <c r="H45" s="16"/>
      <c r="I45" s="16"/>
      <c r="J45" s="16"/>
      <c r="K45" s="16"/>
      <c r="L45" s="16"/>
      <c r="M45" s="16"/>
      <c r="N45" s="16"/>
      <c r="O45" s="16"/>
      <c r="P45" s="16"/>
      <c r="Q45" s="16"/>
      <c r="R45" s="16"/>
      <c r="S45" s="16"/>
    </row>
    <row r="46" spans="1:19" s="21" customFormat="1" ht="12.75" customHeight="1">
      <c r="A46" s="19"/>
      <c r="B46" s="80" t="s">
        <v>568</v>
      </c>
      <c r="C46" s="232">
        <f>C45/C44*1000</f>
        <v>135</v>
      </c>
      <c r="D46" s="20" t="s">
        <v>49</v>
      </c>
      <c r="E46" s="244" t="s">
        <v>578</v>
      </c>
      <c r="F46" s="81"/>
      <c r="G46" s="81"/>
      <c r="H46" s="81"/>
      <c r="I46" s="81"/>
      <c r="J46" s="19"/>
      <c r="K46" s="19"/>
      <c r="L46" s="19"/>
      <c r="M46" s="19"/>
      <c r="N46" s="19"/>
      <c r="O46" s="19"/>
      <c r="P46" s="19"/>
      <c r="Q46" s="19"/>
      <c r="R46" s="19"/>
      <c r="S46" s="19"/>
    </row>
    <row r="47" spans="1:19" ht="12.75" customHeight="1">
      <c r="A47" s="16"/>
      <c r="B47" s="79" t="s">
        <v>192</v>
      </c>
      <c r="C47" s="231">
        <v>15</v>
      </c>
      <c r="D47" s="3" t="s">
        <v>2</v>
      </c>
      <c r="E47" s="32" t="s">
        <v>571</v>
      </c>
      <c r="F47" s="16"/>
      <c r="G47" s="16"/>
      <c r="H47" s="16"/>
      <c r="I47" s="16"/>
      <c r="J47" s="16"/>
      <c r="K47" s="16"/>
      <c r="L47" s="16"/>
      <c r="M47" s="16"/>
      <c r="N47" s="16"/>
      <c r="O47" s="16"/>
      <c r="P47" s="16"/>
      <c r="Q47" s="16"/>
      <c r="R47" s="16"/>
      <c r="S47" s="16"/>
    </row>
    <row r="48" spans="1:19" ht="12.75" customHeight="1">
      <c r="A48" s="16"/>
      <c r="B48" s="79" t="s">
        <v>50</v>
      </c>
      <c r="C48" s="233">
        <f>(1-C47/100)*C46</f>
        <v>114.75</v>
      </c>
      <c r="D48" s="3" t="s">
        <v>49</v>
      </c>
      <c r="E48" s="244" t="s">
        <v>575</v>
      </c>
      <c r="F48" s="16"/>
      <c r="G48" s="16"/>
      <c r="H48" s="16"/>
      <c r="I48" s="16"/>
      <c r="J48" s="16"/>
      <c r="K48" s="16"/>
      <c r="L48" s="16"/>
      <c r="M48" s="16"/>
      <c r="N48" s="16"/>
      <c r="O48" s="16"/>
      <c r="P48" s="16"/>
      <c r="Q48" s="16"/>
      <c r="R48" s="16"/>
      <c r="S48" s="16"/>
    </row>
    <row r="49" spans="1:19" ht="12.75" customHeight="1">
      <c r="A49" s="16"/>
      <c r="B49" s="79" t="s">
        <v>572</v>
      </c>
      <c r="C49" s="231">
        <v>1000</v>
      </c>
      <c r="D49" s="3" t="s">
        <v>48</v>
      </c>
      <c r="E49" s="244" t="s">
        <v>575</v>
      </c>
      <c r="F49" s="16"/>
      <c r="G49" s="16"/>
      <c r="H49" s="16"/>
      <c r="I49" s="16"/>
      <c r="J49" s="16"/>
      <c r="K49" s="16"/>
      <c r="L49" s="16"/>
      <c r="M49" s="16"/>
      <c r="N49" s="16"/>
      <c r="O49" s="16"/>
      <c r="P49" s="16"/>
      <c r="Q49" s="16"/>
      <c r="R49" s="16"/>
      <c r="S49" s="16"/>
    </row>
    <row r="50" spans="1:19" ht="12.75" customHeight="1">
      <c r="A50" s="16"/>
      <c r="B50" s="79" t="s">
        <v>51</v>
      </c>
      <c r="C50" s="234">
        <v>32</v>
      </c>
      <c r="D50" s="3" t="s">
        <v>52</v>
      </c>
      <c r="E50" s="9"/>
      <c r="F50" s="16"/>
      <c r="G50" s="16"/>
      <c r="H50" s="16"/>
      <c r="I50" s="16"/>
      <c r="J50" s="16"/>
      <c r="K50" s="16"/>
      <c r="L50" s="16"/>
      <c r="M50" s="16"/>
      <c r="N50" s="16"/>
      <c r="O50" s="16"/>
      <c r="P50" s="16"/>
      <c r="Q50" s="16"/>
      <c r="R50" s="16"/>
      <c r="S50" s="16"/>
    </row>
    <row r="51" spans="1:19" ht="12.75" customHeight="1">
      <c r="A51" s="16"/>
      <c r="B51" s="235" t="s">
        <v>577</v>
      </c>
      <c r="C51" s="236">
        <f>C48*C49/C50/1000</f>
        <v>3.5859375</v>
      </c>
      <c r="D51" s="20" t="s">
        <v>53</v>
      </c>
      <c r="E51" s="237"/>
      <c r="F51" s="16"/>
      <c r="G51" s="16"/>
      <c r="H51" s="16"/>
      <c r="I51" s="16"/>
      <c r="J51" s="16"/>
      <c r="K51" s="16"/>
      <c r="L51" s="16"/>
      <c r="M51" s="16"/>
      <c r="N51" s="16"/>
      <c r="O51" s="16"/>
      <c r="P51" s="16"/>
      <c r="Q51" s="16"/>
      <c r="R51" s="16"/>
      <c r="S51" s="16"/>
    </row>
    <row r="52" spans="1:19" ht="12.75" customHeight="1">
      <c r="A52" s="16"/>
      <c r="B52" s="250" t="s">
        <v>570</v>
      </c>
      <c r="C52" s="16"/>
      <c r="D52" s="16"/>
      <c r="E52" s="16"/>
      <c r="F52" s="16"/>
      <c r="G52" s="16"/>
      <c r="H52" s="16"/>
      <c r="I52" s="16"/>
      <c r="J52" s="16"/>
      <c r="K52" s="16"/>
      <c r="L52" s="16"/>
      <c r="M52" s="16"/>
      <c r="N52" s="16"/>
      <c r="O52" s="16"/>
      <c r="P52" s="16"/>
      <c r="Q52" s="16"/>
      <c r="R52" s="16"/>
      <c r="S52" s="16"/>
    </row>
    <row r="53" spans="1:19" s="21" customFormat="1" ht="12.75" customHeight="1">
      <c r="A53" s="19"/>
      <c r="B53" s="79" t="s">
        <v>567</v>
      </c>
      <c r="C53" s="238">
        <v>5000</v>
      </c>
      <c r="D53" s="20" t="s">
        <v>48</v>
      </c>
      <c r="E53" s="244" t="s">
        <v>573</v>
      </c>
      <c r="F53" s="81"/>
      <c r="G53" s="81"/>
      <c r="H53" s="81"/>
      <c r="I53" s="81"/>
      <c r="J53" s="19"/>
      <c r="K53" s="19"/>
      <c r="L53" s="19"/>
      <c r="M53" s="19"/>
      <c r="N53" s="19"/>
      <c r="O53" s="19"/>
      <c r="P53" s="19"/>
      <c r="Q53" s="19"/>
      <c r="R53" s="19"/>
      <c r="S53" s="19"/>
    </row>
    <row r="54" spans="1:19" ht="12.75" customHeight="1">
      <c r="A54" s="16"/>
      <c r="B54" s="79" t="s">
        <v>271</v>
      </c>
      <c r="C54" s="231">
        <v>675</v>
      </c>
      <c r="D54" s="16" t="s">
        <v>1</v>
      </c>
      <c r="E54" s="244" t="s">
        <v>573</v>
      </c>
      <c r="F54" s="9"/>
      <c r="G54" s="16"/>
      <c r="H54" s="16"/>
      <c r="I54" s="16"/>
      <c r="J54" s="16"/>
      <c r="K54" s="16"/>
      <c r="L54" s="16"/>
      <c r="M54" s="16"/>
      <c r="N54" s="16"/>
      <c r="O54" s="16"/>
      <c r="P54" s="16"/>
      <c r="Q54" s="16"/>
      <c r="R54" s="16"/>
      <c r="S54" s="16"/>
    </row>
    <row r="55" spans="1:19" ht="12.75" customHeight="1">
      <c r="A55" s="16"/>
      <c r="B55" s="80" t="s">
        <v>568</v>
      </c>
      <c r="C55" s="239">
        <f>C54/C53*1000</f>
        <v>135</v>
      </c>
      <c r="D55" s="20" t="s">
        <v>49</v>
      </c>
      <c r="E55" s="81"/>
      <c r="F55" s="81"/>
      <c r="G55" s="81"/>
      <c r="H55" s="81"/>
      <c r="I55" s="81"/>
      <c r="J55" s="16"/>
      <c r="K55" s="16"/>
      <c r="L55" s="16"/>
      <c r="M55" s="16"/>
      <c r="N55" s="16"/>
      <c r="O55" s="16"/>
      <c r="P55" s="16"/>
      <c r="Q55" s="16"/>
      <c r="R55" s="16"/>
      <c r="S55" s="16"/>
    </row>
    <row r="56" spans="1:19" ht="12.75" customHeight="1">
      <c r="A56" s="16"/>
      <c r="B56" s="79" t="s">
        <v>192</v>
      </c>
      <c r="C56" s="231">
        <v>15</v>
      </c>
      <c r="D56" s="3" t="s">
        <v>2</v>
      </c>
      <c r="E56" s="32" t="s">
        <v>571</v>
      </c>
      <c r="F56" s="16"/>
      <c r="G56" s="16"/>
      <c r="H56" s="16"/>
      <c r="I56" s="16"/>
      <c r="J56" s="16"/>
      <c r="K56" s="16"/>
      <c r="L56" s="16"/>
      <c r="M56" s="16"/>
      <c r="N56" s="16"/>
      <c r="O56" s="16"/>
      <c r="P56" s="16"/>
      <c r="Q56" s="16"/>
      <c r="R56" s="16"/>
      <c r="S56" s="16"/>
    </row>
    <row r="57" spans="1:19" ht="12.75" customHeight="1">
      <c r="A57" s="16"/>
      <c r="B57" s="79" t="s">
        <v>50</v>
      </c>
      <c r="C57" s="233">
        <f>(1-C56/100)*C55</f>
        <v>114.75</v>
      </c>
      <c r="D57" s="3" t="s">
        <v>49</v>
      </c>
      <c r="E57" s="244" t="s">
        <v>576</v>
      </c>
      <c r="F57" s="16"/>
      <c r="G57" s="16"/>
      <c r="H57" s="16"/>
      <c r="I57" s="16"/>
      <c r="J57" s="16"/>
      <c r="K57" s="16"/>
      <c r="L57" s="16"/>
      <c r="M57" s="16"/>
      <c r="N57" s="16"/>
      <c r="O57" s="16"/>
      <c r="P57" s="16"/>
      <c r="Q57" s="16"/>
      <c r="R57" s="16"/>
      <c r="S57" s="16"/>
    </row>
    <row r="58" spans="1:19" ht="12.75" customHeight="1">
      <c r="A58" s="16"/>
      <c r="B58" s="79" t="s">
        <v>572</v>
      </c>
      <c r="C58" s="231">
        <v>600</v>
      </c>
      <c r="D58" s="3" t="s">
        <v>48</v>
      </c>
      <c r="E58" s="244" t="s">
        <v>576</v>
      </c>
      <c r="F58" s="16"/>
      <c r="G58" s="16"/>
      <c r="H58" s="16"/>
      <c r="I58" s="16"/>
      <c r="J58" s="16"/>
      <c r="K58" s="16"/>
      <c r="L58" s="16"/>
      <c r="M58" s="16"/>
      <c r="N58" s="16"/>
      <c r="O58" s="16"/>
      <c r="P58" s="16"/>
      <c r="Q58" s="16"/>
      <c r="R58" s="16"/>
      <c r="S58" s="16"/>
    </row>
    <row r="59" spans="1:19" ht="12.75" customHeight="1">
      <c r="A59" s="16"/>
      <c r="B59" s="235" t="s">
        <v>577</v>
      </c>
      <c r="C59" s="236">
        <f>C57*C58/C50/1000</f>
        <v>2.1515624999999998</v>
      </c>
      <c r="D59" s="20" t="s">
        <v>53</v>
      </c>
      <c r="E59" s="237"/>
      <c r="F59" s="16"/>
      <c r="G59" s="16"/>
      <c r="H59" s="16"/>
      <c r="I59" s="16"/>
      <c r="J59" s="16"/>
      <c r="K59" s="16"/>
      <c r="L59" s="16"/>
      <c r="M59" s="16"/>
      <c r="N59" s="16"/>
      <c r="O59" s="16"/>
      <c r="P59" s="16"/>
      <c r="Q59" s="16"/>
      <c r="R59" s="16"/>
      <c r="S59" s="16"/>
    </row>
    <row r="60" spans="1:19" ht="12.75" customHeight="1">
      <c r="A60" s="16"/>
      <c r="B60" s="79" t="s">
        <v>8</v>
      </c>
      <c r="C60" s="240">
        <f>(C51-C59)*C50</f>
        <v>45.900000000000006</v>
      </c>
      <c r="D60" s="16" t="s">
        <v>1</v>
      </c>
      <c r="E60" s="3"/>
      <c r="F60" s="16"/>
      <c r="G60" s="16"/>
      <c r="H60" s="16"/>
      <c r="I60" s="16"/>
      <c r="J60" s="16"/>
      <c r="K60" s="16"/>
      <c r="L60" s="16"/>
      <c r="M60" s="16"/>
      <c r="N60" s="16"/>
      <c r="O60" s="16"/>
      <c r="P60" s="16"/>
      <c r="Q60" s="16"/>
      <c r="R60" s="16"/>
      <c r="S60" s="16"/>
    </row>
    <row r="61" spans="1:19" ht="12.75" customHeight="1">
      <c r="A61" s="16"/>
      <c r="B61" s="241"/>
      <c r="C61" s="16"/>
      <c r="D61" s="3"/>
      <c r="E61" s="16"/>
      <c r="F61" s="16"/>
      <c r="G61" s="16"/>
      <c r="H61" s="16"/>
      <c r="I61" s="16"/>
      <c r="J61" s="16"/>
      <c r="K61" s="16"/>
      <c r="L61" s="16"/>
      <c r="M61" s="16"/>
      <c r="N61" s="16"/>
      <c r="O61" s="16"/>
      <c r="P61" s="16"/>
      <c r="Q61" s="16"/>
      <c r="R61" s="16"/>
      <c r="S61" s="16"/>
    </row>
    <row r="62" spans="1:19" ht="12.75" customHeight="1">
      <c r="A62" s="16"/>
      <c r="B62" s="1" t="s">
        <v>4</v>
      </c>
      <c r="C62" s="1" t="s">
        <v>5</v>
      </c>
      <c r="D62" s="1"/>
      <c r="E62" s="1" t="s">
        <v>6</v>
      </c>
      <c r="F62" s="1"/>
      <c r="G62" s="1" t="s">
        <v>7</v>
      </c>
      <c r="H62" s="16"/>
      <c r="I62" s="16"/>
      <c r="J62" s="16"/>
      <c r="K62" s="16"/>
      <c r="L62" s="16"/>
      <c r="M62" s="16"/>
      <c r="N62" s="16"/>
      <c r="O62" s="16"/>
      <c r="P62" s="16"/>
      <c r="Q62" s="16"/>
      <c r="R62" s="16"/>
      <c r="S62" s="16"/>
    </row>
    <row r="63" spans="1:19" ht="12.75" customHeight="1">
      <c r="A63" s="16"/>
      <c r="B63" s="16"/>
      <c r="C63" s="242">
        <f>C60</f>
        <v>45.900000000000006</v>
      </c>
      <c r="D63" s="16" t="s">
        <v>1</v>
      </c>
      <c r="E63" s="243">
        <v>0</v>
      </c>
      <c r="F63" s="16" t="s">
        <v>1</v>
      </c>
      <c r="G63" s="245">
        <v>0</v>
      </c>
      <c r="H63" s="16" t="s">
        <v>1</v>
      </c>
      <c r="I63" s="16"/>
      <c r="J63" s="16"/>
      <c r="K63" s="16"/>
      <c r="L63" s="16"/>
      <c r="M63" s="16"/>
      <c r="N63" s="16"/>
      <c r="O63" s="16"/>
      <c r="P63" s="16"/>
      <c r="Q63" s="16"/>
      <c r="R63" s="16"/>
      <c r="S63" s="16"/>
    </row>
    <row r="64" spans="1:19" ht="12.75" customHeight="1">
      <c r="A64" s="16"/>
      <c r="B64" s="16"/>
      <c r="C64" s="16"/>
      <c r="D64" s="16"/>
      <c r="E64" s="16"/>
      <c r="F64" s="16"/>
      <c r="G64" s="16"/>
      <c r="H64" s="16"/>
      <c r="I64" s="16"/>
      <c r="J64" s="16"/>
      <c r="K64" s="16"/>
      <c r="L64" s="16"/>
      <c r="M64" s="16"/>
      <c r="N64" s="16"/>
      <c r="O64" s="16"/>
      <c r="P64" s="16"/>
      <c r="Q64" s="16"/>
      <c r="R64" s="16"/>
      <c r="S64" s="16"/>
    </row>
    <row r="65" spans="1:19" ht="12.75" customHeight="1">
      <c r="A65" s="16"/>
      <c r="B65" s="16"/>
      <c r="C65" s="16"/>
      <c r="D65" s="16"/>
      <c r="E65" s="16"/>
      <c r="F65" s="16"/>
      <c r="G65" s="16"/>
      <c r="H65" s="16"/>
      <c r="I65" s="16"/>
      <c r="J65" s="16"/>
      <c r="K65" s="16"/>
      <c r="L65" s="16"/>
      <c r="M65" s="16"/>
      <c r="N65" s="16"/>
      <c r="O65" s="16"/>
      <c r="P65" s="16"/>
      <c r="Q65" s="16"/>
      <c r="R65" s="16"/>
      <c r="S65" s="16"/>
    </row>
  </sheetData>
  <hyperlinks>
    <hyperlink ref="J1" location="Sisällysluettelo!A1" display="Palaa sisällysluetteloon" xr:uid="{00000000-0004-0000-1A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5"/>
  <sheetViews>
    <sheetView showGridLines="0" zoomScaleNormal="100" workbookViewId="0">
      <pane ySplit="3" topLeftCell="A4" activePane="bottomLeft" state="frozen"/>
      <selection pane="bottomLeft"/>
    </sheetView>
  </sheetViews>
  <sheetFormatPr defaultRowHeight="12.75" customHeight="1"/>
  <cols>
    <col min="1" max="1" width="9.28515625" style="14" customWidth="1"/>
    <col min="2" max="2" width="34.7109375" style="14" customWidth="1"/>
    <col min="3" max="3" width="12.5703125" style="14" customWidth="1"/>
    <col min="4" max="4" width="9.28515625" style="14" customWidth="1"/>
    <col min="5" max="5" width="12.5703125" style="14" customWidth="1"/>
    <col min="6" max="6" width="9.28515625" style="14" customWidth="1"/>
    <col min="7" max="7" width="12.5703125" style="14" customWidth="1"/>
    <col min="8" max="8" width="10" style="14" customWidth="1"/>
    <col min="9" max="16" width="9.28515625" style="14" customWidth="1"/>
    <col min="17" max="17" width="22.42578125" style="14" customWidth="1"/>
    <col min="18" max="32" width="9.28515625" style="14" customWidth="1"/>
    <col min="33" max="16384" width="9.140625" style="14"/>
  </cols>
  <sheetData>
    <row r="1" spans="1:15" ht="15" customHeight="1">
      <c r="A1" s="111" t="s">
        <v>619</v>
      </c>
      <c r="B1" s="111"/>
      <c r="C1" s="111"/>
      <c r="D1" s="111"/>
      <c r="E1" s="111"/>
      <c r="F1" s="111"/>
      <c r="G1" s="111"/>
      <c r="H1" s="111"/>
      <c r="I1" s="74"/>
      <c r="J1" s="108" t="s">
        <v>0</v>
      </c>
      <c r="K1" s="74"/>
      <c r="L1" s="74"/>
      <c r="M1" s="74"/>
      <c r="N1" s="74"/>
      <c r="O1" s="74"/>
    </row>
    <row r="2" spans="1:15" ht="12.75" customHeight="1">
      <c r="J2" s="23"/>
    </row>
    <row r="3" spans="1:15" ht="12.75" customHeight="1">
      <c r="B3" s="15" t="s">
        <v>630</v>
      </c>
    </row>
    <row r="7" spans="1:15" ht="12.75" customHeight="1">
      <c r="L7" s="17"/>
      <c r="M7" s="17"/>
      <c r="N7" s="17"/>
      <c r="O7" s="17"/>
    </row>
    <row r="12" spans="1:15" ht="12.75" customHeight="1">
      <c r="L12" s="17"/>
    </row>
    <row r="33" spans="2:8" ht="12.75" customHeight="1">
      <c r="B33" s="1" t="s">
        <v>180</v>
      </c>
      <c r="C33" s="48"/>
    </row>
    <row r="34" spans="2:8" ht="12.75" customHeight="1">
      <c r="B34" s="28" t="s">
        <v>179</v>
      </c>
      <c r="C34" s="66"/>
    </row>
    <row r="35" spans="2:8" ht="12.75" customHeight="1">
      <c r="B35" s="53" t="s">
        <v>181</v>
      </c>
      <c r="C35" s="48"/>
    </row>
    <row r="36" spans="2:8" ht="12.75" customHeight="1">
      <c r="B36" s="30" t="s">
        <v>182</v>
      </c>
      <c r="C36" s="49"/>
    </row>
    <row r="38" spans="2:8" ht="12.75" customHeight="1">
      <c r="B38" s="16" t="s">
        <v>13</v>
      </c>
      <c r="C38" s="117">
        <v>5000</v>
      </c>
      <c r="D38" s="16" t="s">
        <v>1</v>
      </c>
      <c r="E38" s="247"/>
    </row>
    <row r="39" spans="2:8" ht="12.75" customHeight="1">
      <c r="B39" s="16" t="s">
        <v>14</v>
      </c>
      <c r="C39" s="118">
        <v>1500</v>
      </c>
      <c r="D39" s="16" t="s">
        <v>1</v>
      </c>
      <c r="E39" s="247"/>
    </row>
    <row r="40" spans="2:8" ht="12.75" customHeight="1">
      <c r="B40" s="16"/>
      <c r="C40" s="14">
        <v>1</v>
      </c>
      <c r="D40" s="16" t="s">
        <v>2</v>
      </c>
      <c r="E40" s="32" t="s">
        <v>579</v>
      </c>
    </row>
    <row r="41" spans="2:8" ht="12.75" customHeight="1">
      <c r="B41" s="3" t="s">
        <v>580</v>
      </c>
      <c r="C41" s="240">
        <f>C38*C40/100</f>
        <v>50</v>
      </c>
      <c r="D41" s="16" t="s">
        <v>1</v>
      </c>
      <c r="E41" s="247"/>
    </row>
    <row r="42" spans="2:8" ht="12.75" customHeight="1">
      <c r="B42" s="3" t="s">
        <v>581</v>
      </c>
      <c r="C42" s="240">
        <f>C39*C40/100</f>
        <v>15</v>
      </c>
      <c r="D42" s="16" t="s">
        <v>1</v>
      </c>
      <c r="E42" s="247"/>
    </row>
    <row r="44" spans="2:8" ht="12.75" customHeight="1">
      <c r="C44" s="1" t="s">
        <v>5</v>
      </c>
      <c r="D44" s="1"/>
      <c r="E44" s="1" t="s">
        <v>6</v>
      </c>
      <c r="F44" s="1"/>
      <c r="G44" s="1" t="s">
        <v>7</v>
      </c>
    </row>
    <row r="45" spans="2:8" ht="12.75" customHeight="1">
      <c r="B45" s="1" t="s">
        <v>4</v>
      </c>
      <c r="C45" s="246">
        <f>C41</f>
        <v>50</v>
      </c>
      <c r="D45" s="14" t="s">
        <v>1</v>
      </c>
      <c r="E45" s="122">
        <v>0</v>
      </c>
      <c r="F45" s="14" t="s">
        <v>1</v>
      </c>
      <c r="G45" s="246">
        <f>C42</f>
        <v>15</v>
      </c>
      <c r="H45" s="14" t="s">
        <v>1</v>
      </c>
    </row>
  </sheetData>
  <hyperlinks>
    <hyperlink ref="J1" location="Sisällysluettelo!A1" display="Palaa sisällysluetteloon" xr:uid="{00000000-0004-0000-0400-000000000000}"/>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932C8A2FE8C9D548B0A88F535AAF6C3D" ma:contentTypeVersion="11" ma:contentTypeDescription="Luo uusi asiakirja." ma:contentTypeScope="" ma:versionID="3ee491b3f6d6b1f998c6aa1ace306639">
  <xsd:schema xmlns:xsd="http://www.w3.org/2001/XMLSchema" xmlns:xs="http://www.w3.org/2001/XMLSchema" xmlns:p="http://schemas.microsoft.com/office/2006/metadata/properties" xmlns:ns2="98efe27f-368a-4b7f-bd40-53de7c5e5c56" xmlns:ns3="583208ad-b864-4c6a-9918-9e0a42d5fd26" targetNamespace="http://schemas.microsoft.com/office/2006/metadata/properties" ma:root="true" ma:fieldsID="833de990b0422ff4854f947e48cb79ef" ns2:_="" ns3:_="">
    <xsd:import namespace="98efe27f-368a-4b7f-bd40-53de7c5e5c56"/>
    <xsd:import namespace="583208ad-b864-4c6a-9918-9e0a42d5fd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fe27f-368a-4b7f-bd40-53de7c5e5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cc00016d-99cc-4f5f-89f9-a69eca35f93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3208ad-b864-4c6a-9918-9e0a42d5fd2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e988006-7aff-4f3e-9a74-03b80d2cc648}" ma:internalName="TaxCatchAll" ma:showField="CatchAllData" ma:web="583208ad-b864-4c6a-9918-9e0a42d5fd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3208ad-b864-4c6a-9918-9e0a42d5fd26" xsi:nil="true"/>
    <lcf76f155ced4ddcb4097134ff3c332f xmlns="98efe27f-368a-4b7f-bd40-53de7c5e5c5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88C57C-9892-4843-BA6F-4CEE93AEB564}">
  <ds:schemaRefs>
    <ds:schemaRef ds:uri="http://schemas.microsoft.com/sharepoint/v3/contenttype/forms"/>
  </ds:schemaRefs>
</ds:datastoreItem>
</file>

<file path=customXml/itemProps2.xml><?xml version="1.0" encoding="utf-8"?>
<ds:datastoreItem xmlns:ds="http://schemas.openxmlformats.org/officeDocument/2006/customXml" ds:itemID="{200C050B-4284-4624-8028-D1025C64F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efe27f-368a-4b7f-bd40-53de7c5e5c56"/>
    <ds:schemaRef ds:uri="583208ad-b864-4c6a-9918-9e0a42d5fd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1A01CB-86A6-4579-9ABA-7CBBFD55F1EE}">
  <ds:schemaRefs>
    <ds:schemaRef ds:uri="http://schemas.microsoft.com/office/2006/metadata/properties"/>
    <ds:schemaRef ds:uri="http://schemas.microsoft.com/office/2006/documentManagement/types"/>
    <ds:schemaRef ds:uri="http://purl.org/dc/elements/1.1/"/>
    <ds:schemaRef ds:uri="583208ad-b864-4c6a-9918-9e0a42d5fd26"/>
    <ds:schemaRef ds:uri="http://schemas.microsoft.com/office/infopath/2007/PartnerControls"/>
    <ds:schemaRef ds:uri="http://purl.org/dc/dcmitype/"/>
    <ds:schemaRef ds:uri="http://purl.org/dc/terms/"/>
    <ds:schemaRef ds:uri="http://schemas.openxmlformats.org/package/2006/metadata/core-properties"/>
    <ds:schemaRef ds:uri="98efe27f-368a-4b7f-bd40-53de7c5e5c5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Sisällysluettelo</vt:lpstr>
      <vt:lpstr>1.1 Kattilahyötysuhde</vt:lpstr>
      <vt:lpstr>1.2 Kattilavaihto</vt:lpstr>
      <vt:lpstr>2.1 Lämpöpumppu lämmityksessä</vt:lpstr>
      <vt:lpstr>2.2 Lämpöpumppu sähkölämmitys</vt:lpstr>
      <vt:lpstr>3.1 Lämmitysverk. perussäätö</vt:lpstr>
      <vt:lpstr>3.2 Putkiston eristys</vt:lpstr>
      <vt:lpstr>4.1 IV lämpötila-asetukset</vt:lpstr>
      <vt:lpstr>4.2 IV käyntiaika ja ilmavirta</vt:lpstr>
      <vt:lpstr>4.3 IV LTO</vt:lpstr>
      <vt:lpstr>4.4 IV tehokkuus</vt:lpstr>
      <vt:lpstr>5.1 Käyttöveden paineenalennus</vt:lpstr>
      <vt:lpstr>5.2 Hönkähöyryn LTO</vt:lpstr>
      <vt:lpstr>6.1 Valaistusteho ja käyttöaika</vt:lpstr>
      <vt:lpstr>7.1 Sähkömoottorin uusiminen</vt:lpstr>
      <vt:lpstr>7.2 Portaaton ohjaus moottori</vt:lpstr>
      <vt:lpstr>8.1 Paineilmaverkon säätö</vt:lpstr>
      <vt:lpstr>9.1 Ikkunoiden uusiminen</vt:lpstr>
      <vt:lpstr>9.2 Ilmavuotojen tiivistäminen</vt:lpstr>
      <vt:lpstr>10.1 Sulatuslämmitykset</vt:lpstr>
      <vt:lpstr>10.2 Tilatehokkuus</vt:lpstr>
      <vt:lpstr>10.3 Aktiivinen energianhallin</vt:lpstr>
      <vt:lpstr>Sisällysluettelo!Print_Area</vt:lpstr>
    </vt:vector>
  </TitlesOfParts>
  <Manager/>
  <Company>Ins.tsto Olof Granlund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ear</dc:creator>
  <cp:keywords/>
  <dc:description/>
  <cp:lastModifiedBy>Jaana Federley</cp:lastModifiedBy>
  <cp:revision/>
  <dcterms:created xsi:type="dcterms:W3CDTF">2008-05-09T11:42:42Z</dcterms:created>
  <dcterms:modified xsi:type="dcterms:W3CDTF">2026-11-05T07:45:28Z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0x010100932C8A2FE8C9D548B0A88F535AAF6C3D</vt:lpwstr>
  </property>
  <property fmtid="{D5CDD505-2E9C-101B-9397-08002B2CF9AE}" pid="3" name="MediaServiceImageTags">
    <vt:lpwstr/>
  </property>
  <property fmtid="{D5CDD505-2E9C-101B-9397-08002B2CF9AE}" pid="4" name="Order">
    <vt:r8>5310600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