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ämäTyökirja"/>
  <mc:AlternateContent xmlns:mc="http://schemas.openxmlformats.org/markup-compatibility/2006">
    <mc:Choice Requires="x15">
      <x15ac:absPath xmlns:x15ac="http://schemas.microsoft.com/office/spreadsheetml/2010/11/ac" url="https://motivaoy-my.sharepoint.com/personal/jaana_federley_motiva_fi/Documents/Desktop/Siirtotiedostot/JETS/"/>
    </mc:Choice>
  </mc:AlternateContent>
  <xr:revisionPtr revIDLastSave="3" documentId="8_{E24178FA-96DB-4221-B885-105563043530}" xr6:coauthVersionLast="47" xr6:coauthVersionMax="47" xr10:uidLastSave="{4CAFCA1F-CA3B-423A-B937-D712CC822A32}"/>
  <workbookProtection workbookAlgorithmName="SHA-512" workbookHashValue="1w1Q7ID8ZiWxNaVSrj8J3HI8I7WoCDyXEke5K/4VoHsfkU5RtUnjOyk1I8x7zxKhQBDxeg1CMB5s70sis0I/5A==" workbookSaltValue="wwm2l4fftKi8iqF+JB/Ssw==" workbookSpinCount="100000" lockStructure="1"/>
  <bookViews>
    <workbookView xWindow="-120" yWindow="-120" windowWidth="29040" windowHeight="15720" tabRatio="892" xr2:uid="{00000000-000D-0000-FFFF-FFFF00000000}"/>
  </bookViews>
  <sheets>
    <sheet name="Ohje" sheetId="5" r:id="rId1"/>
    <sheet name="Toimenpiteet" sheetId="1" r:id="rId2"/>
    <sheet name="3 Toimenpiteiden luokittelu" sheetId="3" state="hidden" r:id="rId3"/>
  </sheets>
  <definedNames>
    <definedName name="Energiapalvelu">Table113[Energiapalvelut]</definedName>
    <definedName name="Julkinenala">Table111[Julkinen ala]</definedName>
    <definedName name="Julkinenala_1">'3 Toimenpiteiden luokittelu'!$C$276:$C$284</definedName>
    <definedName name="Julkinenala_10">'3 Toimenpiteiden luokittelu'!$C$328:$C$329</definedName>
    <definedName name="Julkinenala_11">'3 Toimenpiteiden luokittelu'!$C$324:$C$326</definedName>
    <definedName name="Julkinenala_12">'3 Toimenpiteiden luokittelu'!$C$315:$C$322</definedName>
    <definedName name="Julkinenala_2">'3 Toimenpiteiden luokittelu'!$C$286:$C$291</definedName>
    <definedName name="Julkinenala_3">'3 Toimenpiteiden luokittelu'!$C$293:$C$296</definedName>
    <definedName name="Julkinenala_4">'3 Toimenpiteiden luokittelu'!$C$302:$C$307</definedName>
    <definedName name="Julkinenala_5">'3 Toimenpiteiden luokittelu'!$C$309:$C$313</definedName>
    <definedName name="Julkinenala_6">'3 Toimenpiteiden luokittelu'!$C$298:$C$300</definedName>
    <definedName name="Julkinenala_7">'3 Toimenpiteiden luokittelu'!$C$337:$C$339</definedName>
    <definedName name="Julkinenala_8">'3 Toimenpiteiden luokittelu'!$C$331:$C$332</definedName>
    <definedName name="Julkinenala_9">'3 Toimenpiteiden luokittelu'!$C$334:$C$335</definedName>
    <definedName name="Kiinteistöala">Table110[Toimenpide]</definedName>
    <definedName name="Kiinteistöala_1">'3 Toimenpiteiden luokittelu'!$C$221:$C$229</definedName>
    <definedName name="Kiinteistöala_2">'3 Toimenpiteiden luokittelu'!$C$231:$C$236</definedName>
    <definedName name="Kiinteistöala_3">'3 Toimenpiteiden luokittelu'!$C$243:$C$245</definedName>
    <definedName name="Kiinteistöala_4">'3 Toimenpiteiden luokittelu'!$C$238:$C$241</definedName>
    <definedName name="Kiinteistöala_5">'3 Toimenpiteiden luokittelu'!$C$247:$C$252</definedName>
    <definedName name="Kiinteistöala_6">'3 Toimenpiteiden luokittelu'!$C$254:$C$258</definedName>
    <definedName name="Kiinteistöala_7">'3 Toimenpiteiden luokittelu'!$C$268:$C$269</definedName>
    <definedName name="Kiinteistöala_8">'3 Toimenpiteiden luokittelu'!$C$271:$C$273</definedName>
    <definedName name="Kiinteistöala_9">'3 Toimenpiteiden luokittelu'!$C$260:$C$266</definedName>
    <definedName name="KTEK_TEK">Table2[KTEK_TEK]</definedName>
    <definedName name="Kylla_ei">Table4[Kylla_Ei]</definedName>
    <definedName name="Palvelu">Table19[Toimenpide]</definedName>
    <definedName name="Palvelu_1">'3 Toimenpiteiden luokittelu'!$C$160:$C$168</definedName>
    <definedName name="Palvelu_10">'3 Toimenpiteiden luokittelu'!$C$199:$C$205</definedName>
    <definedName name="Palvelu_2">'3 Toimenpiteiden luokittelu'!$C$170:$C$175</definedName>
    <definedName name="Palvelu_3">'3 Toimenpiteiden luokittelu'!$C$182:$C$184</definedName>
    <definedName name="Palvelu_4">'3 Toimenpiteiden luokittelu'!$C$177:$C$180</definedName>
    <definedName name="Palvelu_5">'3 Toimenpiteiden luokittelu'!$C$186:$C$191</definedName>
    <definedName name="Palvelu_6">'3 Toimenpiteiden luokittelu'!$C$193:$C$197</definedName>
    <definedName name="Palvelu_7">'3 Toimenpiteiden luokittelu'!$C$210:$C$214</definedName>
    <definedName name="Palvelu_8">'3 Toimenpiteiden luokittelu'!$C$207:$C$208</definedName>
    <definedName name="Palvelu_9">'3 Toimenpiteiden luokittelu'!$C$216:$C$218</definedName>
    <definedName name="Teollisuus">Table1[Toimenpide]</definedName>
    <definedName name="Teollisuus_1">'3 Toimenpiteiden luokittelu'!$C$89:$C$97</definedName>
    <definedName name="Teollisuus_10">'3 Toimenpiteiden luokittelu'!$C$155:$C$157</definedName>
    <definedName name="Teollisuus_11">'3 Toimenpiteiden luokittelu'!$C$128:$C$134</definedName>
    <definedName name="Teollisuus_2">'3 Toimenpiteiden luokittelu'!$C$99:$C$104</definedName>
    <definedName name="Teollisuus_3">'3 Toimenpiteiden luokittelu'!$C$111:$C$113</definedName>
    <definedName name="Teollisuus_4">'3 Toimenpiteiden luokittelu'!$C$106:$C$109</definedName>
    <definedName name="Teollisuus_5">'3 Toimenpiteiden luokittelu'!$C$115:$C$120</definedName>
    <definedName name="Teollisuus_6">'3 Toimenpiteiden luokittelu'!$C$122:$C$126</definedName>
    <definedName name="Teollisuus_7">'3 Toimenpiteiden luokittelu'!$C$141:$C$148</definedName>
    <definedName name="Teollisuus_8">'3 Toimenpiteiden luokittelu'!$C$136:$C$139</definedName>
    <definedName name="Teollisuus_9">'3 Toimenpiteiden luokittelu'!$C$150:$C$153</definedName>
    <definedName name="Toimenpideohjelmat">Table5[#All]</definedName>
    <definedName name="Toteutusvaihe">Table3[Toteutusvaihe]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2" i="1" l="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P10"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A2" i="1"/>
  <c r="Y102" i="1" l="1"/>
  <c r="Y103" i="1"/>
  <c r="Y104" i="1"/>
  <c r="Y105" i="1"/>
  <c r="Y106" i="1"/>
  <c r="Y107" i="1"/>
  <c r="Y108" i="1"/>
  <c r="AA102" i="1"/>
  <c r="AA103" i="1"/>
  <c r="AA104" i="1"/>
  <c r="AA105" i="1"/>
  <c r="AA106" i="1"/>
  <c r="AA107" i="1"/>
  <c r="AA108" i="1"/>
  <c r="AA109" i="1"/>
  <c r="Y109" i="1" s="1"/>
  <c r="P102" i="1"/>
  <c r="P103" i="1"/>
  <c r="P104" i="1"/>
  <c r="P105" i="1"/>
  <c r="P106" i="1"/>
  <c r="P107" i="1"/>
  <c r="P108" i="1"/>
  <c r="P109" i="1"/>
  <c r="X102" i="1"/>
  <c r="X103" i="1"/>
  <c r="X104" i="1"/>
  <c r="X105" i="1"/>
  <c r="X106" i="1"/>
  <c r="X107" i="1"/>
  <c r="X108" i="1"/>
  <c r="X109" i="1"/>
  <c r="D3" i="1" l="1"/>
  <c r="P11" i="1"/>
  <c r="P22" i="1" l="1"/>
  <c r="Y12"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B90" i="3" l="1"/>
  <c r="B91" i="3"/>
  <c r="B92" i="3"/>
  <c r="B93" i="3"/>
  <c r="B94" i="3"/>
  <c r="B95" i="3"/>
  <c r="B96" i="3"/>
  <c r="B97" i="3"/>
  <c r="B89" i="3"/>
  <c r="B338" i="3"/>
  <c r="B339" i="3"/>
  <c r="B337" i="3"/>
  <c r="B335" i="3"/>
  <c r="B334" i="3"/>
  <c r="B332" i="3"/>
  <c r="B331" i="3"/>
  <c r="B329" i="3"/>
  <c r="B328" i="3"/>
  <c r="B325" i="3"/>
  <c r="B326" i="3"/>
  <c r="B324" i="3"/>
  <c r="B316" i="3"/>
  <c r="B317" i="3"/>
  <c r="B318" i="3"/>
  <c r="B319" i="3"/>
  <c r="B320" i="3"/>
  <c r="B321" i="3"/>
  <c r="B322" i="3"/>
  <c r="B315" i="3"/>
  <c r="B310" i="3"/>
  <c r="B311" i="3"/>
  <c r="B312" i="3"/>
  <c r="B313" i="3"/>
  <c r="B309" i="3"/>
  <c r="B303" i="3"/>
  <c r="B304" i="3"/>
  <c r="B305" i="3"/>
  <c r="B306" i="3"/>
  <c r="B307" i="3"/>
  <c r="B302" i="3"/>
  <c r="B299" i="3"/>
  <c r="B300" i="3"/>
  <c r="B298" i="3"/>
  <c r="B294" i="3"/>
  <c r="B295" i="3"/>
  <c r="B296" i="3"/>
  <c r="B293" i="3"/>
  <c r="B277" i="3"/>
  <c r="B278" i="3"/>
  <c r="B279" i="3"/>
  <c r="B280" i="3"/>
  <c r="B281" i="3"/>
  <c r="B282" i="3"/>
  <c r="B283" i="3"/>
  <c r="B284" i="3"/>
  <c r="B276" i="3"/>
  <c r="B287" i="3"/>
  <c r="B288" i="3"/>
  <c r="B289" i="3"/>
  <c r="B290" i="3"/>
  <c r="B291" i="3"/>
  <c r="B286" i="3"/>
  <c r="B269" i="3"/>
  <c r="B228" i="3"/>
  <c r="B208" i="3"/>
  <c r="B166" i="3"/>
  <c r="P13" i="1"/>
  <c r="P12" i="1"/>
  <c r="P14" i="1"/>
  <c r="P15" i="1"/>
  <c r="P16" i="1"/>
  <c r="P17" i="1"/>
  <c r="P18" i="1"/>
  <c r="P19" i="1"/>
  <c r="P20" i="1"/>
  <c r="P21"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B156" i="3"/>
  <c r="B157" i="3"/>
  <c r="B155" i="3"/>
  <c r="B151" i="3"/>
  <c r="B152" i="3"/>
  <c r="B153" i="3"/>
  <c r="B150" i="3"/>
  <c r="B142" i="3"/>
  <c r="B143" i="3"/>
  <c r="B144" i="3"/>
  <c r="B145" i="3"/>
  <c r="B146" i="3"/>
  <c r="B147" i="3"/>
  <c r="B148" i="3"/>
  <c r="B141" i="3"/>
  <c r="B137" i="3"/>
  <c r="B138" i="3"/>
  <c r="B139" i="3"/>
  <c r="B136" i="3"/>
  <c r="B129" i="3"/>
  <c r="B130" i="3"/>
  <c r="B131" i="3"/>
  <c r="B132" i="3"/>
  <c r="B133" i="3"/>
  <c r="B134" i="3"/>
  <c r="B128" i="3"/>
  <c r="B126" i="3"/>
  <c r="B123" i="3"/>
  <c r="B124" i="3"/>
  <c r="B125" i="3"/>
  <c r="B122" i="3"/>
  <c r="B116" i="3"/>
  <c r="B117" i="3"/>
  <c r="B118" i="3"/>
  <c r="B119" i="3"/>
  <c r="B120" i="3"/>
  <c r="B115" i="3"/>
  <c r="B112" i="3"/>
  <c r="B113" i="3"/>
  <c r="B111" i="3"/>
  <c r="B107" i="3"/>
  <c r="B108" i="3"/>
  <c r="B109" i="3"/>
  <c r="B106" i="3"/>
  <c r="B100" i="3"/>
  <c r="B101" i="3"/>
  <c r="B102" i="3"/>
  <c r="B103" i="3"/>
  <c r="B104" i="3"/>
  <c r="B99" i="3"/>
  <c r="B217" i="3"/>
  <c r="B218" i="3"/>
  <c r="B216" i="3"/>
  <c r="B211" i="3"/>
  <c r="B212" i="3"/>
  <c r="B213" i="3"/>
  <c r="B214" i="3"/>
  <c r="B210" i="3"/>
  <c r="B207" i="3"/>
  <c r="B199" i="3"/>
  <c r="B200" i="3"/>
  <c r="B201" i="3"/>
  <c r="B202" i="3"/>
  <c r="B203" i="3"/>
  <c r="B204" i="3"/>
  <c r="B205" i="3"/>
  <c r="B194" i="3"/>
  <c r="B195" i="3"/>
  <c r="B196" i="3"/>
  <c r="B197" i="3"/>
  <c r="B193" i="3"/>
  <c r="B187" i="3"/>
  <c r="B188" i="3"/>
  <c r="B189" i="3"/>
  <c r="B190" i="3"/>
  <c r="B191" i="3"/>
  <c r="B186" i="3"/>
  <c r="B183" i="3"/>
  <c r="B184" i="3"/>
  <c r="B182" i="3"/>
  <c r="B178" i="3"/>
  <c r="B179" i="3"/>
  <c r="B180" i="3"/>
  <c r="B177" i="3"/>
  <c r="B171" i="3"/>
  <c r="B172" i="3"/>
  <c r="B173" i="3"/>
  <c r="B174" i="3"/>
  <c r="B175" i="3"/>
  <c r="B170" i="3"/>
  <c r="B161" i="3"/>
  <c r="B162" i="3"/>
  <c r="B163" i="3"/>
  <c r="B164" i="3"/>
  <c r="B165" i="3"/>
  <c r="B167" i="3"/>
  <c r="B168" i="3"/>
  <c r="B160" i="3"/>
  <c r="B272" i="3"/>
  <c r="B273" i="3"/>
  <c r="B271" i="3"/>
  <c r="B268" i="3"/>
  <c r="B261" i="3"/>
  <c r="B262" i="3"/>
  <c r="B263" i="3"/>
  <c r="B264" i="3"/>
  <c r="B265" i="3"/>
  <c r="B266" i="3"/>
  <c r="B260" i="3"/>
  <c r="B255" i="3"/>
  <c r="B256" i="3"/>
  <c r="B257" i="3"/>
  <c r="B258" i="3"/>
  <c r="B254" i="3"/>
  <c r="B248" i="3"/>
  <c r="B249" i="3"/>
  <c r="B250" i="3"/>
  <c r="B251" i="3"/>
  <c r="B252" i="3"/>
  <c r="B247" i="3"/>
  <c r="B244" i="3"/>
  <c r="B245" i="3"/>
  <c r="B243" i="3"/>
  <c r="B239" i="3"/>
  <c r="B240" i="3"/>
  <c r="B241" i="3"/>
  <c r="B238" i="3"/>
  <c r="B232" i="3"/>
  <c r="B233" i="3"/>
  <c r="B234" i="3"/>
  <c r="B235" i="3"/>
  <c r="B236" i="3"/>
  <c r="B231" i="3"/>
  <c r="B222" i="3"/>
  <c r="B223" i="3"/>
  <c r="B224" i="3"/>
  <c r="B225" i="3"/>
  <c r="B226" i="3"/>
  <c r="B227" i="3"/>
  <c r="B229" i="3"/>
  <c r="B221" i="3"/>
  <c r="AA13" i="1"/>
  <c r="Y13" i="1" s="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B65" i="3"/>
  <c r="B48" i="3"/>
  <c r="B34" i="3"/>
  <c r="B9" i="3"/>
  <c r="B10" i="3"/>
  <c r="B11" i="3"/>
  <c r="B12" i="3"/>
  <c r="B13" i="3"/>
  <c r="B14" i="3"/>
  <c r="B15" i="3"/>
  <c r="B16" i="3"/>
  <c r="B17" i="3"/>
  <c r="B18" i="3"/>
  <c r="B19" i="3"/>
  <c r="B25" i="3"/>
  <c r="B26" i="3"/>
  <c r="B27" i="3"/>
  <c r="B28" i="3"/>
  <c r="B29" i="3"/>
  <c r="B30" i="3"/>
  <c r="B31" i="3"/>
  <c r="B32" i="3"/>
  <c r="B33" i="3"/>
  <c r="B40" i="3"/>
  <c r="B41" i="3"/>
  <c r="B42" i="3"/>
  <c r="B43" i="3"/>
  <c r="B44" i="3"/>
  <c r="B45" i="3"/>
  <c r="B46" i="3"/>
  <c r="B47" i="3"/>
  <c r="B54" i="3"/>
  <c r="X10" i="1" s="1"/>
  <c r="Z10" i="1" s="1"/>
  <c r="B55" i="3"/>
  <c r="B56" i="3"/>
  <c r="B57" i="3"/>
  <c r="B58" i="3"/>
  <c r="B59" i="3"/>
  <c r="B60" i="3"/>
  <c r="B61" i="3"/>
  <c r="B62" i="3"/>
  <c r="B63" i="3"/>
  <c r="B64" i="3"/>
  <c r="B70" i="3"/>
  <c r="B71" i="3"/>
  <c r="B72" i="3"/>
  <c r="B73" i="3"/>
  <c r="B74" i="3"/>
  <c r="B79" i="3"/>
  <c r="B80" i="3"/>
  <c r="B81" i="3"/>
  <c r="B82" i="3"/>
  <c r="B83" i="3"/>
  <c r="B84" i="3"/>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4" i="1" l="1"/>
  <c r="AA12" i="1" l="1"/>
  <c r="AA11" i="1"/>
  <c r="Y11" i="1" s="1"/>
  <c r="AA10" i="1"/>
  <c r="Y10" i="1" s="1"/>
  <c r="X12" i="1"/>
  <c r="X11" i="1"/>
  <c r="Z11" i="1" s="1"/>
  <c r="X13" i="1"/>
  <c r="X16" i="1"/>
  <c r="X17" i="1"/>
  <c r="X15" i="1"/>
  <c r="E4" i="1"/>
  <c r="A1" i="3" l="1"/>
</calcChain>
</file>

<file path=xl/sharedStrings.xml><?xml version="1.0" encoding="utf-8"?>
<sst xmlns="http://schemas.openxmlformats.org/spreadsheetml/2006/main" count="970" uniqueCount="388">
  <si>
    <t>Toimenpiteiden siirtotiedosto</t>
  </si>
  <si>
    <t>Teollisuus</t>
  </si>
  <si>
    <t>Palvelu</t>
  </si>
  <si>
    <t>Kiinteistöala</t>
  </si>
  <si>
    <t>Energiantuotanto</t>
  </si>
  <si>
    <t>Energiapalvelut</t>
  </si>
  <si>
    <t>KTEK</t>
  </si>
  <si>
    <t xml:space="preserve">valittu toimiala: </t>
  </si>
  <si>
    <t>KOODI</t>
  </si>
  <si>
    <t>TEK</t>
  </si>
  <si>
    <t>1)</t>
  </si>
  <si>
    <t>3)</t>
  </si>
  <si>
    <t>6)</t>
  </si>
  <si>
    <t>7)</t>
  </si>
  <si>
    <t>8)</t>
  </si>
  <si>
    <t>9)</t>
  </si>
  <si>
    <t>10)</t>
  </si>
  <si>
    <t>11)</t>
  </si>
  <si>
    <t>12)</t>
  </si>
  <si>
    <t>13)</t>
  </si>
  <si>
    <t>14)</t>
  </si>
  <si>
    <t>15)</t>
  </si>
  <si>
    <t>16)</t>
  </si>
  <si>
    <t>17)</t>
  </si>
  <si>
    <t>18)</t>
  </si>
  <si>
    <t>20)</t>
  </si>
  <si>
    <t>Säästöt (=vuosittainen säästö)</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</si>
  <si>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</si>
  <si>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</si>
  <si>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</si>
  <si>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</si>
  <si>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</si>
  <si>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</si>
  <si>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</si>
  <si>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</si>
  <si>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</si>
  <si>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</si>
  <si>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</si>
  <si>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</si>
  <si>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</si>
  <si>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</si>
  <si>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</si>
  <si>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</si>
  <si>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</si>
  <si>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Auto</t>
  </si>
  <si>
    <t>linkitys tieto</t>
  </si>
  <si>
    <t>Toimenpide</t>
  </si>
  <si>
    <t>P</t>
  </si>
  <si>
    <t>Ei</t>
  </si>
  <si>
    <t>Kauppa</t>
  </si>
  <si>
    <t>LÄMMITYS</t>
  </si>
  <si>
    <t>H</t>
  </si>
  <si>
    <t>MaRa</t>
  </si>
  <si>
    <t>Ilmanvaihtojärjestelmä</t>
  </si>
  <si>
    <t>IV</t>
  </si>
  <si>
    <t>E</t>
  </si>
  <si>
    <t>Yleinen palvelu</t>
  </si>
  <si>
    <t>YlePA</t>
  </si>
  <si>
    <t>VESI</t>
  </si>
  <si>
    <t>Energiapalvelu</t>
  </si>
  <si>
    <t>Elintarvike</t>
  </si>
  <si>
    <t>ETL</t>
  </si>
  <si>
    <t>Jäähdytys</t>
  </si>
  <si>
    <t>JÄÄHDYTYS</t>
  </si>
  <si>
    <t>Kemia</t>
  </si>
  <si>
    <t>Valaistus</t>
  </si>
  <si>
    <t>VALAISTUS</t>
  </si>
  <si>
    <t>Puu</t>
  </si>
  <si>
    <t>Tekno</t>
  </si>
  <si>
    <t>Paineilma</t>
  </si>
  <si>
    <t>PAINEILMA</t>
  </si>
  <si>
    <t>Yleinen teollisuus</t>
  </si>
  <si>
    <t>YleTE</t>
  </si>
  <si>
    <t>Höyry ja lauhde</t>
  </si>
  <si>
    <t>HÖYRY</t>
  </si>
  <si>
    <t>Energiavaltainen teollisuus (EVT EK)</t>
  </si>
  <si>
    <t>EVT</t>
  </si>
  <si>
    <t>Rakenteet</t>
  </si>
  <si>
    <t>RAKENTEET</t>
  </si>
  <si>
    <t>Energiavaltainen teollisuus (EVT METSÄ)</t>
  </si>
  <si>
    <t>EVTMETSÄ</t>
  </si>
  <si>
    <t>Prosessi ja prosessilaitteet</t>
  </si>
  <si>
    <t>PROSESSI</t>
  </si>
  <si>
    <t>Energiantuotanto (ET)</t>
  </si>
  <si>
    <t>ET</t>
  </si>
  <si>
    <t>Aurinkosähkö</t>
  </si>
  <si>
    <t>Energiapalvelu (EP)</t>
  </si>
  <si>
    <t>EP</t>
  </si>
  <si>
    <t>TETS</t>
  </si>
  <si>
    <t>ENERGIANTUOTANTO</t>
  </si>
  <si>
    <t>VAETS</t>
  </si>
  <si>
    <t>Muu</t>
  </si>
  <si>
    <t>MUU</t>
  </si>
  <si>
    <t>Käyttövesijärjestelmä</t>
  </si>
  <si>
    <t>KÄYTTÖVESI</t>
  </si>
  <si>
    <t>KYLMÄKALUSTE</t>
  </si>
  <si>
    <t>Katu-/ulkovalaistus</t>
  </si>
  <si>
    <t>ULKOVALAISTUS</t>
  </si>
  <si>
    <t>Vesihuolto</t>
  </si>
  <si>
    <t>VESIHUOLTO</t>
  </si>
  <si>
    <t>Jätehuolto</t>
  </si>
  <si>
    <t>JÄTEHUOLTO</t>
  </si>
  <si>
    <t>Liikenne ja liikkuminen</t>
  </si>
  <si>
    <t>LIIKENNE</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</si>
  <si>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</si>
  <si>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</si>
  <si>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</si>
  <si>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</si>
  <si>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</si>
  <si>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</si>
  <si>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</si>
  <si>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</si>
  <si>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</si>
  <si>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</si>
  <si>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</si>
  <si>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</si>
  <si>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</si>
  <si>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</si>
  <si>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</si>
  <si>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</si>
  <si>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Lämmön tuotanto</t>
  </si>
  <si>
    <t>Muu oma toiminta</t>
  </si>
  <si>
    <t>21)</t>
  </si>
  <si>
    <t xml:space="preserve">TARKEMPI LUOKITTELU </t>
  </si>
  <si>
    <t>Lämmöntalteenotto</t>
  </si>
  <si>
    <t>Yötuuletus</t>
  </si>
  <si>
    <t>Puhallin- tai järjestelmäuusinta</t>
  </si>
  <si>
    <t>Vesikalusteiden uusinnat</t>
  </si>
  <si>
    <t>Käyttöveden lämpötila</t>
  </si>
  <si>
    <t>Prosessivesi</t>
  </si>
  <si>
    <t>Ohjaus</t>
  </si>
  <si>
    <t>Lauhdelämmön talteenotto</t>
  </si>
  <si>
    <t>Säätö ja asetusarvot</t>
  </si>
  <si>
    <t>Vapaajäähdytys</t>
  </si>
  <si>
    <t>Tilatehokkuus</t>
  </si>
  <si>
    <t>Uudisrakentaminen</t>
  </si>
  <si>
    <t>Tuotanto</t>
  </si>
  <si>
    <t>Vuodot, lämpö- ja painehäviöt</t>
  </si>
  <si>
    <t>Lauhdelämpö ja lämmöntalteenotto</t>
  </si>
  <si>
    <t>Prosessin tai laitteen uusinta</t>
  </si>
  <si>
    <t>Tuotantotehokkuus</t>
  </si>
  <si>
    <t>Moottorit ja taajuusmuuntajat</t>
  </si>
  <si>
    <t>Kunnossapito</t>
  </si>
  <si>
    <t>Kylmäkalusteiden uusinnat</t>
  </si>
  <si>
    <t>Kylmätekniikka ja kylmän tuotanto</t>
  </si>
  <si>
    <t>JETS</t>
  </si>
  <si>
    <t>Liikenne</t>
  </si>
  <si>
    <t>Ulkovalaistuksen ohjaus</t>
  </si>
  <si>
    <t>Ulkovalaistuksen uusinnat</t>
  </si>
  <si>
    <t>Ilmaisjako</t>
  </si>
  <si>
    <t>Kohde</t>
  </si>
  <si>
    <t>22)</t>
  </si>
  <si>
    <t>Lyhyt nimi</t>
  </si>
  <si>
    <t>Toimenpiteiden siirtotiedosto, Energiatehokkuussopimukset 2026-2035</t>
  </si>
  <si>
    <t>Siirto Koodi</t>
  </si>
  <si>
    <t>4.1</t>
  </si>
  <si>
    <t>4.2</t>
  </si>
  <si>
    <t>4.3</t>
  </si>
  <si>
    <t>4.4</t>
  </si>
  <si>
    <t>4.5</t>
  </si>
  <si>
    <t>4.6</t>
  </si>
  <si>
    <t>ToimipaikanNimi</t>
  </si>
  <si>
    <t>Nimi</t>
  </si>
  <si>
    <t>KayttotekninenTekninen</t>
  </si>
  <si>
    <t>Investointi</t>
  </si>
  <si>
    <t>Takaisinmaksuaika</t>
  </si>
  <si>
    <t>Sahko</t>
  </si>
  <si>
    <t>Lampo</t>
  </si>
  <si>
    <t>Polttoaine</t>
  </si>
  <si>
    <t>Kaukokylma</t>
  </si>
  <si>
    <t>Vesi</t>
  </si>
  <si>
    <t>SaastonElinika</t>
  </si>
  <si>
    <t>EscoTaiMuuRahoitus</t>
  </si>
  <si>
    <t>InvestointiTuki</t>
  </si>
  <si>
    <t>Lisatieto</t>
  </si>
  <si>
    <t>Luokitus</t>
  </si>
  <si>
    <t>TarkempiLuokitus</t>
  </si>
  <si>
    <t>Tilojen lämmitysjärjestelmä</t>
  </si>
  <si>
    <t>Kaupan kylmäjärjestelmä</t>
  </si>
  <si>
    <t>Lämmöntuotannon tehostaminen</t>
  </si>
  <si>
    <t xml:space="preserve">Säädön ja ohjausten parantaminen </t>
  </si>
  <si>
    <t>Lämpöhäviöiden vähentäminen (eristykset)</t>
  </si>
  <si>
    <t>Lämmöntalteenotto ja kierrätys</t>
  </si>
  <si>
    <t>Lämpöpumppu olemassa olevan lämmitysmuodon rinnalle</t>
  </si>
  <si>
    <t>Käyntiajat ja niiden ohjaukset</t>
  </si>
  <si>
    <t>Kylmän tuotannon tehostaminen</t>
  </si>
  <si>
    <t>Kylmän jakelu ja luovutus</t>
  </si>
  <si>
    <t>Ikkunoiden ja ovien vaihto</t>
  </si>
  <si>
    <t>Ulkovaipan lisäeristys</t>
  </si>
  <si>
    <t>Yläpohjan lisäeristys</t>
  </si>
  <si>
    <t>Rakenteiden tiivistäminen</t>
  </si>
  <si>
    <t>Aktviinen kiinteistön energianhallinta</t>
  </si>
  <si>
    <t>Peruslämmölle siirtäminen</t>
  </si>
  <si>
    <t>Sähköiset lämmitykset</t>
  </si>
  <si>
    <t>Muut sähkölaitteet</t>
  </si>
  <si>
    <t>Hukkalämmön hyödyntäminen toimipaikan ulkopuolella (myynti)</t>
  </si>
  <si>
    <t>Ajoneuvot ja työkoneet</t>
  </si>
  <si>
    <t>Talteenotetun lämmön hyödyntäminen prosessissa</t>
  </si>
  <si>
    <t>Paineilman käyttö</t>
  </si>
  <si>
    <t>Energiantuonnanon tehostaminen</t>
  </si>
  <si>
    <t>Uusinnat</t>
  </si>
  <si>
    <t>Kaupan kylmäjärjestelmät</t>
  </si>
  <si>
    <t>Säätötoimenpiteet</t>
  </si>
  <si>
    <t>Vesikalusteiden virtaamat</t>
  </si>
  <si>
    <t>Säädöt ja asetusarvot</t>
  </si>
  <si>
    <t>ToimipaikkaId</t>
  </si>
  <si>
    <t>Sisälämpötilan muutokset</t>
  </si>
  <si>
    <t>Verkosto ja vuodot</t>
  </si>
  <si>
    <t>1</t>
  </si>
  <si>
    <t>8</t>
  </si>
  <si>
    <t>2</t>
  </si>
  <si>
    <t>5</t>
  </si>
  <si>
    <t>4</t>
  </si>
  <si>
    <t>11</t>
  </si>
  <si>
    <t>9</t>
  </si>
  <si>
    <t>7</t>
  </si>
  <si>
    <t>6</t>
  </si>
  <si>
    <t>3</t>
  </si>
  <si>
    <t>10</t>
  </si>
  <si>
    <t>12</t>
  </si>
  <si>
    <t>Lämpöpumppuun siirtyminen päälämmitysmuotona</t>
  </si>
  <si>
    <t>1.1</t>
  </si>
  <si>
    <t>1.2</t>
  </si>
  <si>
    <t>1.3</t>
  </si>
  <si>
    <t>1.4</t>
  </si>
  <si>
    <t>1.5</t>
  </si>
  <si>
    <t>1.6</t>
  </si>
  <si>
    <t>1.7</t>
  </si>
  <si>
    <t>1.8</t>
  </si>
  <si>
    <t>1.9</t>
  </si>
  <si>
    <t>2.1</t>
  </si>
  <si>
    <t>2.2</t>
  </si>
  <si>
    <t>2.3</t>
  </si>
  <si>
    <t>2.4</t>
  </si>
  <si>
    <t>2.5</t>
  </si>
  <si>
    <t>2.6</t>
  </si>
  <si>
    <t>5.1</t>
  </si>
  <si>
    <t>5.2</t>
  </si>
  <si>
    <t>5.3</t>
  </si>
  <si>
    <t>5.4</t>
  </si>
  <si>
    <t>5.5</t>
  </si>
  <si>
    <t>5.6</t>
  </si>
  <si>
    <t>6.1</t>
  </si>
  <si>
    <t>6.2</t>
  </si>
  <si>
    <t>6.3</t>
  </si>
  <si>
    <t>6.4</t>
  </si>
  <si>
    <t>6.5</t>
  </si>
  <si>
    <t>7.1</t>
  </si>
  <si>
    <t>7.2</t>
  </si>
  <si>
    <t>7.3</t>
  </si>
  <si>
    <t>7.4</t>
  </si>
  <si>
    <t>7.5</t>
  </si>
  <si>
    <t>7.6</t>
  </si>
  <si>
    <t>7.7</t>
  </si>
  <si>
    <t>7.8</t>
  </si>
  <si>
    <t>8.1</t>
  </si>
  <si>
    <t>8.2</t>
  </si>
  <si>
    <t>8.3</t>
  </si>
  <si>
    <t>8.4</t>
  </si>
  <si>
    <t>9.1</t>
  </si>
  <si>
    <t>9.2</t>
  </si>
  <si>
    <t>9.3</t>
  </si>
  <si>
    <t>9.4</t>
  </si>
  <si>
    <t>Energiantuotannon tehostaminen</t>
  </si>
  <si>
    <t>10.1</t>
  </si>
  <si>
    <t>10.2</t>
  </si>
  <si>
    <t>10.3</t>
  </si>
  <si>
    <t>Aktiivinen kiinteistön energianhallinta</t>
  </si>
  <si>
    <t>11.1</t>
  </si>
  <si>
    <t>11.2</t>
  </si>
  <si>
    <t>11.3</t>
  </si>
  <si>
    <t>11.4</t>
  </si>
  <si>
    <t>11.5</t>
  </si>
  <si>
    <t>11.6</t>
  </si>
  <si>
    <t>11.7</t>
  </si>
  <si>
    <t>Lämpöpumpuun siirtyminen päälämmitysmuotona</t>
  </si>
  <si>
    <t>3.1</t>
  </si>
  <si>
    <t>3.2</t>
  </si>
  <si>
    <t>3.3</t>
  </si>
  <si>
    <t>10.4</t>
  </si>
  <si>
    <t>10.5</t>
  </si>
  <si>
    <t>10.6</t>
  </si>
  <si>
    <t>10.7</t>
  </si>
  <si>
    <t>9.5</t>
  </si>
  <si>
    <t>9.6</t>
  </si>
  <si>
    <t>9.7</t>
  </si>
  <si>
    <t>3.4</t>
  </si>
  <si>
    <t>12.1</t>
  </si>
  <si>
    <t>12.2</t>
  </si>
  <si>
    <t>12.3</t>
  </si>
  <si>
    <t>12.4</t>
  </si>
  <si>
    <t>12.5</t>
  </si>
  <si>
    <t>12.6</t>
  </si>
  <si>
    <t>12.7</t>
  </si>
  <si>
    <t>12.8</t>
  </si>
  <si>
    <t>Käyttöohje</t>
  </si>
  <si>
    <t>1. Aloita tästä</t>
  </si>
  <si>
    <t>Yhteystiedot</t>
  </si>
  <si>
    <t>2. Tärkeimmät rajoitukset</t>
  </si>
  <si>
    <t>Sarake nro.</t>
  </si>
  <si>
    <t>Sarake</t>
  </si>
  <si>
    <t>Ohje</t>
  </si>
  <si>
    <t>Sähkö MWh/a</t>
  </si>
  <si>
    <t>Lämpö MWh/a</t>
  </si>
  <si>
    <t>PA MWh/a</t>
  </si>
  <si>
    <t>3. Sarakekohtaiset ohjeet</t>
  </si>
  <si>
    <t>Valitse Kyllä, mikäli toimenpiteen toteutukseen on saatu investointitukea (energiatukea) energiatehokkuussopimukseen kuulumisen nojalla.</t>
  </si>
  <si>
    <t>seuranta-apu@motiva.fi</t>
  </si>
  <si>
    <t>Apusarake 1</t>
  </si>
  <si>
    <t>Apusarake 2</t>
  </si>
  <si>
    <t>☐ Toimialavalinta solussa B6 on oikea.</t>
  </si>
  <si>
    <t>Toimipaikan nimi on vain tiedoston täyttäjän avuksi eikä siirry järjestelmään. Siirto tapahtuu teknisen tunnisteen perusteella.</t>
  </si>
  <si>
    <t>Tiedon tyyppi</t>
  </si>
  <si>
    <t>Tekstikenttä</t>
  </si>
  <si>
    <t>Numero (esim. 2026)</t>
  </si>
  <si>
    <t>Numero (esim. 10 000)</t>
  </si>
  <si>
    <t>Numero (esim. 1,5)</t>
  </si>
  <si>
    <t>Numero (esim. 200)</t>
  </si>
  <si>
    <t>Numero (esim. 12)</t>
  </si>
  <si>
    <t>Elinikä siirtoon</t>
  </si>
  <si>
    <t>Kaukokylmä MWh/a</t>
  </si>
  <si>
    <r>
      <t>Vesi m</t>
    </r>
    <r>
      <rPr>
        <vertAlign val="superscript"/>
        <sz val="12"/>
        <color theme="1"/>
        <rFont val="Calibri"/>
        <family val="2"/>
        <scheme val="minor"/>
      </rPr>
      <t>3</t>
    </r>
    <r>
      <rPr>
        <sz val="12"/>
        <color theme="1"/>
        <rFont val="Calibri"/>
        <family val="2"/>
        <scheme val="minor"/>
      </rPr>
      <t>/a</t>
    </r>
  </si>
  <si>
    <t>Toimenpiteen nimi *</t>
  </si>
  <si>
    <t>Säästön elinikä</t>
  </si>
  <si>
    <t>ESCO tai muu rahoitus</t>
  </si>
  <si>
    <t>Investointituki</t>
  </si>
  <si>
    <t>Toimipaikan
tekninen tunniste *</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</si>
  <si>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</si>
  <si>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</si>
  <si>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</si>
  <si>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2) * Pakollinen tieto</t>
  </si>
  <si>
    <t>4) * Pakollinen tieto</t>
  </si>
  <si>
    <t>5)  * Pakollinen tieto</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</si>
  <si>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</si>
  <si>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Ilmoita toimenpiteellä yhtenä vuonna saavutettava energiansäästö (sähkö) yksikössä MWh/a.</t>
  </si>
  <si>
    <t>Ilmoita toimenpiteellä yhtenä vuonna saavutettava energiansäästö (lämpö) yksikössä MWh/a.</t>
  </si>
  <si>
    <t>Ilmoita toimenpiteellä yhtenä vuonna saavutettava polttoaineiden säästö yksikössä MWh/a.</t>
  </si>
  <si>
    <t>Ilmoita toimenpiteellä yhtenä vuonna saavutettava kaukojäähdytyksen säästö yksikössä MWh/a.</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</si>
  <si>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</si>
  <si>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t>Valitse Kyllä, mikäli toimenpiteen toteutuksessa on käytetty ESCO-menettelyä tai muuta säästötakuumenettelyä.</t>
  </si>
  <si>
    <t>Valitse Kyllä, jos toimenpide on ilmoitettu päästökaupan ilmaisjaossa energiatehokkuustoimenpiteenä, jolla osoitetaan ilmaisjaon ehtojen täyttymistä.</t>
  </si>
  <si>
    <t xml:space="preserve">Jos sinulla on kysyttävää siirtotiedostosta tai tietojen siirrossa ilmenee ongelmia, ole yhteydessä energiatehokkuussopimusten raportoinnin ylläpitoon (Seuranta-apu).
</t>
  </si>
  <si>
    <t xml:space="preserve">Toimipaikan tekninen tunniste * </t>
  </si>
  <si>
    <t xml:space="preserve">Raportointivuosi * </t>
  </si>
  <si>
    <t xml:space="preserve">Toimenpiteen nimi * </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</si>
  <si>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</si>
  <si>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</si>
  <si>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</si>
  <si>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TMA = takaisinmaksuaika. Toimenpiteen edellyttämän energiatehokkuusinvestoinnin suora takaisinmaksuaika vuosina, tarvittaessa yhdellä desimaalilla.</t>
  </si>
  <si>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</si>
  <si>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Tarkempi luokitus</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</si>
  <si>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</si>
  <si>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Et voi muuttaa taulukon rakennetta, lisätä tai poistaa sarakkeita tai muuttaa otsikkorivejä.</t>
  </si>
  <si>
    <t>23)</t>
  </si>
  <si>
    <t>24)</t>
  </si>
  <si>
    <t>Toimenpiteeseen liittyvä lisätieto. Lisätiedoissa voi esimerkiksi kuvata toteutettua toimenpidettä tarkemmin tai antaa muuta toteutukseen liittyvää lisätietoa. Kentän enimmäispituus on 5 000 merkkiä.</t>
  </si>
  <si>
    <t>Toimenpideluokka</t>
  </si>
  <si>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</si>
  <si>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Toimenpiteiden siirtotiedostolla voi siirtää </t>
    </r>
    <r>
      <rPr>
        <sz val="12"/>
        <rFont val="Calibri"/>
        <family val="2"/>
        <scheme val="minor"/>
      </rPr>
      <t>100 toimenpiteen tiedot (rivit 10-109</t>
    </r>
    <r>
      <rPr>
        <sz val="12"/>
        <color theme="1"/>
        <rFont val="Calibri"/>
        <family val="2"/>
        <scheme val="minor"/>
      </rPr>
      <t>). Jos siirrettäviä toimenpiteitä on tätä enemmän, jaa ne useammalle siirtotiedostolle.</t>
    </r>
  </si>
  <si>
    <t>Vesi m³/a</t>
  </si>
  <si>
    <t>Ilmoita toimenpiteellä yhtenä vuonna saavutettava vedensäästö yksikössä m³/a.</t>
  </si>
  <si>
    <t>Valitse, mikä pudotusvalikon vaihtoehdoista kuvaa parhaiten toimenpiteen toteutusta. Tarkempi luokitus määräytyy valitun toimenpideluokan perusteella.</t>
  </si>
  <si>
    <t>☐ Käytössäsi on uusin siirtotiedoston versio.</t>
  </si>
  <si>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(valinta solussa B6) ja samaan sopimukseen kuuluville toimipaikoille.</t>
    </r>
  </si>
  <si>
    <t>19)</t>
  </si>
  <si>
    <t>Siirtoteidoston koodi</t>
  </si>
  <si>
    <t>Ilmais-jako</t>
  </si>
  <si>
    <t>Investointi-tuki</t>
  </si>
  <si>
    <t>☐ Muista, että tiedot syötetään vain toimenpiteet-välilehdelle.</t>
  </si>
  <si>
    <t>Pudotusvalikko
(vaihtoehdot KTEK tai TEK)</t>
  </si>
  <si>
    <t>Pudotusvalikko
(vaihtoehdot T, P, H, E)</t>
  </si>
  <si>
    <t>Pudotusvalikko
(vaihtoehdot Kyllä tai Ei)</t>
  </si>
  <si>
    <t>Pudotusvalikko
(useita vaihtoehtoja)</t>
  </si>
  <si>
    <t>Pudotusvalikko 
(vaihtoehdot Kyllä tai Ei)</t>
  </si>
  <si>
    <t>Valitse, onko toimenpide käyttötekninen (KTEK) vai tekninen (TEK) toimenpide. 
Käyttötekninen toimenpide on esimerkiksi säätötoimi, joka voidaan toteuttaa yleensä ilman investointeja ja teknisiä muutoksia. Tekninen toimenpide vaatii yleensä investoinnin ja teknisen muutoksen tarkasteltavaan prosessiin tai kohteeseen.</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</si>
  <si>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</si>
  <si>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</si>
  <si>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r>
      <t xml:space="preserve">Valitse pudotusvalikon vaihtoehdoista se luokka, joka kuvaa parhaiten järjestelmää, johon toimenpide kohdistuu ja jossa energiaa säästyy.
</t>
    </r>
    <r>
      <rPr>
        <b/>
        <sz val="12"/>
        <color theme="1"/>
        <rFont val="Calibri"/>
        <family val="2"/>
        <scheme val="minor"/>
      </rPr>
      <t>Huom</t>
    </r>
    <r>
      <rPr>
        <sz val="12"/>
        <color theme="1"/>
        <rFont val="Calibri"/>
        <family val="2"/>
        <scheme val="minor"/>
      </rPr>
      <t>. Tarkista solusta E3 toimialavalinta. Valittu toimiala vaikuttaa valittavana oleviin toimenpideluokkiin. Toimialan voi tarvittaessa vaihtaa "Ohje" välilehdellä.</t>
    </r>
  </si>
  <si>
    <t>Piilotettu_tarkempiluokka_koodi</t>
  </si>
  <si>
    <t>Numerot rivillä 7 viittaavat "Ohje"-välilehdellä löytyviin ohjeisiin.</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</si>
  <si>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</si>
  <si>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KetjunToimipaikka</t>
  </si>
  <si>
    <t>ei_siirry_1</t>
  </si>
  <si>
    <t>ei_siirry_2</t>
  </si>
  <si>
    <t>ei_siirry_3</t>
  </si>
  <si>
    <t>Raportointivuosi *</t>
  </si>
  <si>
    <t>Julkinen ala</t>
  </si>
  <si>
    <t>TOIMENPITEET-V1-2026-09-17/MOTIVA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</si>
</sst>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1"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1"/>
      <color theme="0"/>
      <name val="Calibri"/>
      <family val="2"/>
      <scheme val="minor"/>
    </font>
    <font>
      <i/>
      <sz val="8"/>
      <color theme="1"/>
      <name val="Calibri"/>
      <family val="2"/>
      <scheme val="minor"/>
    </font>
    <font>
      <i/>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16"/>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vertAlign val="superscript"/>
      <sz val="12"/>
      <color theme="1"/>
      <name val="Calibri"/>
      <family val="2"/>
      <scheme val="minor"/>
    </font>
    <font>
      <sz val="11"/>
      <name val="Aptos Narrow"/>
      <family val="2"/>
    </font>
    <font>
      <sz val="11"/>
      <color rgb="FF000000"/>
      <name val="Aptos Narrow"/>
      <family val="2"/>
    </font>
    <font>
      <b/>
      <sz val="14"/>
      <color theme="1"/>
      <name val="Calibri"/>
      <family val="2"/>
      <scheme val="minor"/>
    </font>
    <font>
      <b/>
      <sz val="12"/>
      <name val="Calibri"/>
      <family val="2"/>
      <scheme val="minor"/>
    </font>
    <font>
      <sz val="12"/>
      <name val="Calibri"/>
      <family val="2"/>
      <scheme val="minor"/>
    </font>
    <font>
      <b/>
      <sz val="11"/>
      <color rgb="FFFF0000"/>
      <name val="Calibri"/>
      <family val="2"/>
      <scheme val="minor"/>
    </font>
    <font>
      <sz val="11"/>
      <color theme="0" tint="-0.34998626667073579"/>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theme="9"/>
        <bgColor indexed="64"/>
      </patternFill>
    </fill>
    <fill>
      <patternFill patternType="solid">
        <fgColor rgb="FF9DECCD"/>
        <bgColor indexed="64"/>
      </patternFill>
    </fill>
    <fill>
      <patternFill patternType="solid">
        <fgColor rgb="FF6CE2B5"/>
        <bgColor indexed="64"/>
      </patternFill>
    </fill>
    <fill>
      <patternFill patternType="solid">
        <fgColor rgb="FFFFDFCB"/>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indexed="22"/>
      </left>
      <right/>
      <top style="thin">
        <color indexed="22"/>
      </top>
      <bottom/>
      <diagonal/>
    </border>
    <border>
      <left style="thin">
        <color indexed="22"/>
      </left>
      <right/>
      <top style="thin">
        <color theme="4"/>
      </top>
      <bottom/>
      <diagonal/>
    </border>
    <border>
      <left style="thin">
        <color theme="4"/>
      </left>
      <right/>
      <top/>
      <bottom/>
      <diagonal/>
    </border>
    <border>
      <left style="thin">
        <color theme="4" tint="0.39997558519241921"/>
      </left>
      <right style="thin">
        <color theme="4" tint="0.39997558519241921"/>
      </right>
      <top/>
      <bottom style="thin">
        <color theme="4" tint="0.39997558519241921"/>
      </bottom>
      <diagonal/>
    </border>
    <border>
      <left/>
      <right/>
      <top/>
      <bottom style="medium">
        <color indexed="64"/>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auto="1"/>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style="medium">
        <color auto="1"/>
      </left>
      <right/>
      <top style="thin">
        <color theme="0" tint="-0.24994659260841701"/>
      </top>
      <bottom style="medium">
        <color auto="1"/>
      </bottom>
      <diagonal/>
    </border>
    <border>
      <left/>
      <right/>
      <top/>
      <bottom style="thin">
        <color theme="2" tint="-9.9948118533890809E-2"/>
      </bottom>
      <diagonal/>
    </border>
    <border>
      <left/>
      <right/>
      <top/>
      <bottom style="thin">
        <color theme="2" tint="-9.9917600024414813E-2"/>
      </bottom>
      <diagonal/>
    </border>
    <border>
      <left/>
      <right/>
      <top style="thin">
        <color theme="2" tint="-9.9917600024414813E-2"/>
      </top>
      <bottom style="thin">
        <color theme="2" tint="-9.9917600024414813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auto="1"/>
      </right>
      <top/>
      <bottom style="thin">
        <color theme="2" tint="-9.9948118533890809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style="medium">
        <color indexed="64"/>
      </right>
      <top style="thin">
        <color theme="2" tint="-9.9948118533890809E-2"/>
      </top>
      <bottom style="medium">
        <color indexed="64"/>
      </bottom>
      <diagonal/>
    </border>
    <border>
      <left style="thin">
        <color theme="0" tint="-0.24994659260841701"/>
      </left>
      <right style="thin">
        <color theme="0" tint="-0.24994659260841701"/>
      </right>
      <top/>
      <bottom style="thin">
        <color theme="0" tint="-0.24994659260841701"/>
      </bottom>
      <diagonal/>
    </border>
  </borders>
  <cellStyleXfs count="4">
    <xf numFmtId="0" fontId="0" fillId="0" borderId="0"/>
    <xf numFmtId="0" fontId="1" fillId="0" borderId="0"/>
    <xf numFmtId="0" fontId="2" fillId="0" borderId="0" applyNumberFormat="0" applyFill="0" applyBorder="0" applyAlignment="0" applyProtection="0"/>
    <xf numFmtId="0" fontId="10" fillId="0" borderId="0"/>
  </cellStyleXfs>
  <cellXfs count="141">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0" fillId="0" borderId="0" xfId="0" applyProtection="1">
      <protection locked="0"/>
    </xf>
    <xf numFmtId="0" fontId="11" fillId="0" borderId="6" xfId="3" applyFont="1" applyBorder="1"/>
    <xf numFmtId="0" fontId="12" fillId="3" borderId="8" xfId="0" applyFont="1" applyFill="1" applyBorder="1"/>
    <xf numFmtId="0" fontId="12" fillId="3" borderId="9" xfId="0" applyFont="1" applyFill="1" applyBorder="1"/>
    <xf numFmtId="0" fontId="15" fillId="3" borderId="11" xfId="3" applyFont="1" applyFill="1" applyBorder="1"/>
    <xf numFmtId="20" fontId="12" fillId="3" borderId="12" xfId="0" applyNumberFormat="1" applyFont="1" applyFill="1" applyBorder="1" applyAlignment="1">
      <alignment horizontal="left" vertical="top"/>
    </xf>
    <xf numFmtId="20" fontId="12" fillId="3" borderId="9" xfId="0" applyNumberFormat="1" applyFont="1" applyFill="1" applyBorder="1" applyAlignment="1">
      <alignment horizontal="left" vertical="top"/>
    </xf>
    <xf numFmtId="20" fontId="12" fillId="3" borderId="10" xfId="0" applyNumberFormat="1" applyFont="1" applyFill="1" applyBorder="1" applyAlignment="1">
      <alignment horizontal="left" vertical="top"/>
    </xf>
    <xf numFmtId="0" fontId="13" fillId="0" borderId="8" xfId="0" applyFont="1" applyBorder="1"/>
    <xf numFmtId="49" fontId="13" fillId="0" borderId="8" xfId="0" applyNumberFormat="1" applyFont="1" applyBorder="1"/>
    <xf numFmtId="0" fontId="14" fillId="3" borderId="7" xfId="0" applyFont="1" applyFill="1" applyBorder="1"/>
    <xf numFmtId="0" fontId="12" fillId="0" borderId="0" xfId="0" applyFont="1"/>
    <xf numFmtId="0" fontId="13" fillId="2" borderId="0" xfId="0" applyFont="1" applyFill="1"/>
    <xf numFmtId="0" fontId="13" fillId="0" borderId="0" xfId="0" applyFont="1"/>
    <xf numFmtId="49" fontId="13" fillId="0" borderId="0" xfId="0" applyNumberFormat="1" applyFont="1"/>
    <xf numFmtId="0" fontId="11" fillId="0" borderId="0" xfId="3" applyFont="1"/>
    <xf numFmtId="49" fontId="13" fillId="0" borderId="13" xfId="0" applyNumberFormat="1" applyFont="1" applyBorder="1"/>
    <xf numFmtId="0" fontId="13" fillId="0" borderId="13" xfId="0" applyFont="1" applyBorder="1"/>
    <xf numFmtId="0" fontId="4" fillId="4" borderId="0" xfId="0" applyFont="1" applyFill="1"/>
    <xf numFmtId="0" fontId="16" fillId="0" borderId="0" xfId="0" applyFont="1"/>
    <xf numFmtId="0" fontId="17" fillId="0" borderId="0" xfId="0" applyFont="1"/>
    <xf numFmtId="49" fontId="3" fillId="0" borderId="0" xfId="0" applyNumberFormat="1" applyFont="1"/>
    <xf numFmtId="0" fontId="13" fillId="2" borderId="0" xfId="0" applyFont="1" applyFill="1" applyProtection="1">
      <protection hidden="1"/>
    </xf>
    <xf numFmtId="0" fontId="14" fillId="3" borderId="14" xfId="0" applyFont="1" applyFill="1" applyBorder="1"/>
    <xf numFmtId="49" fontId="0" fillId="0" borderId="0" xfId="0" applyNumberFormat="1"/>
    <xf numFmtId="0" fontId="3" fillId="0" borderId="6" xfId="0" applyFont="1" applyBorder="1"/>
    <xf numFmtId="0" fontId="13" fillId="0" borderId="9" xfId="0" applyFont="1" applyBorder="1"/>
    <xf numFmtId="0" fontId="0" fillId="0" borderId="6" xfId="0" applyBorder="1"/>
    <xf numFmtId="0" fontId="19" fillId="0" borderId="0" xfId="0" applyFont="1"/>
    <xf numFmtId="0" fontId="21" fillId="0" borderId="0" xfId="0" applyFont="1"/>
    <xf numFmtId="3" fontId="19" fillId="0" borderId="0" xfId="0" applyNumberFormat="1" applyFont="1"/>
    <xf numFmtId="0" fontId="22" fillId="0" borderId="0" xfId="0" applyFont="1"/>
    <xf numFmtId="0" fontId="24" fillId="0" borderId="0" xfId="0" applyFont="1"/>
    <xf numFmtId="49" fontId="24" fillId="0" borderId="0" xfId="0" applyNumberFormat="1" applyFont="1"/>
    <xf numFmtId="0" fontId="25" fillId="0" borderId="0" xfId="0" applyFont="1"/>
    <xf numFmtId="0" fontId="24" fillId="0" borderId="15" xfId="0" applyFont="1" applyBorder="1"/>
    <xf numFmtId="0" fontId="19" fillId="0" borderId="0" xfId="0" applyFont="1" applyAlignment="1">
      <alignment horizontal="left" vertical="top" wrapText="1"/>
    </xf>
    <xf numFmtId="0" fontId="19" fillId="2" borderId="4" xfId="0" applyFont="1" applyFill="1" applyBorder="1"/>
    <xf numFmtId="0" fontId="29" fillId="0" borderId="0" xfId="0" applyFont="1"/>
    <xf numFmtId="0" fontId="21" fillId="2" borderId="4" xfId="0" applyFont="1" applyFill="1" applyBorder="1"/>
    <xf numFmtId="0" fontId="19" fillId="0" borderId="16" xfId="0" applyFont="1" applyBorder="1" applyProtection="1">
      <protection locked="0"/>
    </xf>
    <xf numFmtId="1" fontId="19" fillId="0" borderId="17" xfId="0" applyNumberFormat="1" applyFont="1" applyBorder="1" applyProtection="1">
      <protection locked="0"/>
    </xf>
    <xf numFmtId="0" fontId="19" fillId="0" borderId="17" xfId="0" applyFont="1" applyBorder="1" applyProtection="1">
      <protection locked="0"/>
    </xf>
    <xf numFmtId="3" fontId="19" fillId="0" borderId="17" xfId="0" applyNumberFormat="1" applyFont="1" applyBorder="1" applyProtection="1">
      <protection locked="0"/>
    </xf>
    <xf numFmtId="2" fontId="19" fillId="0" borderId="17" xfId="0" applyNumberFormat="1" applyFont="1" applyBorder="1" applyProtection="1">
      <protection locked="0"/>
    </xf>
    <xf numFmtId="164" fontId="19" fillId="0" borderId="17" xfId="0" applyNumberFormat="1" applyFont="1" applyBorder="1" applyProtection="1">
      <protection locked="0"/>
    </xf>
    <xf numFmtId="0" fontId="19" fillId="0" borderId="18" xfId="0" applyFont="1" applyBorder="1" applyProtection="1">
      <protection locked="0"/>
    </xf>
    <xf numFmtId="1" fontId="19" fillId="0" borderId="19" xfId="0" applyNumberFormat="1" applyFont="1" applyBorder="1" applyProtection="1">
      <protection locked="0"/>
    </xf>
    <xf numFmtId="0" fontId="19" fillId="0" borderId="19" xfId="0" applyFont="1" applyBorder="1" applyProtection="1">
      <protection locked="0"/>
    </xf>
    <xf numFmtId="3" fontId="19" fillId="0" borderId="19" xfId="0" applyNumberFormat="1" applyFont="1" applyBorder="1" applyProtection="1">
      <protection locked="0"/>
    </xf>
    <xf numFmtId="2" fontId="19" fillId="0" borderId="19" xfId="0" applyNumberFormat="1" applyFont="1" applyBorder="1" applyProtection="1">
      <protection locked="0"/>
    </xf>
    <xf numFmtId="164" fontId="19" fillId="0" borderId="19" xfId="0" applyNumberFormat="1" applyFont="1" applyBorder="1" applyProtection="1">
      <protection locked="0"/>
    </xf>
    <xf numFmtId="165" fontId="19" fillId="0" borderId="19" xfId="0" applyNumberFormat="1" applyFont="1" applyBorder="1" applyProtection="1">
      <protection locked="0"/>
    </xf>
    <xf numFmtId="0" fontId="19" fillId="0" borderId="20" xfId="0" applyFont="1" applyBorder="1" applyProtection="1">
      <protection locked="0"/>
    </xf>
    <xf numFmtId="0" fontId="19" fillId="0" borderId="21" xfId="0" applyFont="1" applyBorder="1" applyProtection="1">
      <protection locked="0"/>
    </xf>
    <xf numFmtId="1" fontId="19" fillId="0" borderId="21" xfId="0" applyNumberFormat="1" applyFont="1" applyBorder="1" applyProtection="1">
      <protection locked="0"/>
    </xf>
    <xf numFmtId="3" fontId="19" fillId="0" borderId="21" xfId="0" applyNumberFormat="1" applyFont="1" applyBorder="1" applyProtection="1">
      <protection locked="0"/>
    </xf>
    <xf numFmtId="2" fontId="19" fillId="0" borderId="21" xfId="0" applyNumberFormat="1" applyFont="1" applyBorder="1" applyProtection="1">
      <protection locked="0"/>
    </xf>
    <xf numFmtId="164" fontId="19" fillId="0" borderId="21" xfId="0" applyNumberFormat="1" applyFont="1" applyBorder="1" applyProtection="1">
      <protection locked="0"/>
    </xf>
    <xf numFmtId="165" fontId="19" fillId="0" borderId="21" xfId="0" applyNumberFormat="1" applyFont="1" applyBorder="1" applyProtection="1">
      <protection locked="0"/>
    </xf>
    <xf numFmtId="0" fontId="19" fillId="0" borderId="22" xfId="0" applyFont="1" applyBorder="1" applyProtection="1">
      <protection locked="0"/>
    </xf>
    <xf numFmtId="0" fontId="19" fillId="0" borderId="23" xfId="0" applyFont="1" applyBorder="1" applyProtection="1">
      <protection locked="0"/>
    </xf>
    <xf numFmtId="0" fontId="19" fillId="0" borderId="24" xfId="0" applyFont="1" applyBorder="1" applyProtection="1">
      <protection locked="0"/>
    </xf>
    <xf numFmtId="165" fontId="19" fillId="0" borderId="17" xfId="0" applyNumberFormat="1" applyFont="1" applyBorder="1" applyProtection="1">
      <protection hidden="1"/>
    </xf>
    <xf numFmtId="165" fontId="19" fillId="0" borderId="19" xfId="0" applyNumberFormat="1" applyFont="1" applyBorder="1" applyProtection="1">
      <protection hidden="1"/>
    </xf>
    <xf numFmtId="165" fontId="19" fillId="0" borderId="21" xfId="0" applyNumberFormat="1" applyFont="1" applyBorder="1" applyProtection="1">
      <protection hidden="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0" xfId="0" applyFont="1" applyAlignment="1">
      <alignment vertical="top" wrapText="1"/>
    </xf>
    <xf numFmtId="164" fontId="19" fillId="0" borderId="41" xfId="0" applyNumberFormat="1" applyFont="1" applyBorder="1" applyProtection="1">
      <protection locked="0"/>
    </xf>
    <xf numFmtId="0" fontId="19" fillId="2" borderId="5" xfId="0" applyFont="1" applyFill="1" applyBorder="1"/>
    <xf numFmtId="0" fontId="19" fillId="0" borderId="0" xfId="0" applyFont="1" applyProtection="1">
      <protection hidden="1"/>
    </xf>
    <xf numFmtId="0" fontId="19" fillId="0" borderId="25" xfId="0" applyFont="1" applyBorder="1" applyProtection="1">
      <protection hidden="1"/>
    </xf>
    <xf numFmtId="0" fontId="19" fillId="0" borderId="15" xfId="0" applyFont="1" applyBorder="1" applyProtection="1">
      <protection hidden="1"/>
    </xf>
    <xf numFmtId="3" fontId="0" fillId="0" borderId="0" xfId="0" applyNumberFormat="1"/>
    <xf numFmtId="164" fontId="0" fillId="0" borderId="0" xfId="0" applyNumberFormat="1"/>
    <xf numFmtId="0" fontId="7" fillId="0" borderId="0" xfId="0" applyFont="1"/>
    <xf numFmtId="0" fontId="9" fillId="0" borderId="0" xfId="0" applyFont="1"/>
    <xf numFmtId="0" fontId="6" fillId="0" borderId="0" xfId="0" applyFont="1" applyAlignment="1">
      <alignment horizontal="center"/>
    </xf>
    <xf numFmtId="3" fontId="6" fillId="0" borderId="0" xfId="0" applyNumberFormat="1" applyFont="1" applyAlignment="1">
      <alignment horizontal="left" vertical="top"/>
    </xf>
    <xf numFmtId="3"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applyAlignment="1">
      <alignment horizontal="left" vertical="top"/>
    </xf>
    <xf numFmtId="0" fontId="8" fillId="0" borderId="0" xfId="0" applyFont="1" applyAlignment="1">
      <alignment horizontal="center"/>
    </xf>
    <xf numFmtId="164" fontId="13" fillId="2" borderId="0" xfId="0" applyNumberFormat="1" applyFont="1" applyFill="1" applyProtection="1">
      <protection hidden="1"/>
    </xf>
    <xf numFmtId="0" fontId="13" fillId="0" borderId="0" xfId="0" applyFont="1" applyProtection="1">
      <protection hidden="1"/>
    </xf>
    <xf numFmtId="0" fontId="0" fillId="0" borderId="0" xfId="0" applyProtection="1">
      <protection hidden="1"/>
    </xf>
    <xf numFmtId="0" fontId="0" fillId="0" borderId="0" xfId="0" applyAlignment="1" applyProtection="1">
      <alignment horizontal="center"/>
      <protection hidden="1"/>
    </xf>
    <xf numFmtId="0" fontId="30" fillId="2" borderId="0" xfId="0" applyFont="1" applyFill="1" applyProtection="1">
      <protection hidden="1"/>
    </xf>
    <xf numFmtId="0" fontId="6" fillId="5" borderId="0" xfId="0" applyFont="1" applyFill="1" applyAlignment="1">
      <alignment horizontal="left" vertical="top" wrapText="1"/>
    </xf>
    <xf numFmtId="0" fontId="0" fillId="5" borderId="0" xfId="0" applyFill="1"/>
    <xf numFmtId="0" fontId="19" fillId="5" borderId="4" xfId="0" applyFont="1" applyFill="1" applyBorder="1"/>
    <xf numFmtId="0" fontId="19" fillId="5" borderId="4" xfId="0" applyFont="1" applyFill="1" applyBorder="1" applyAlignment="1">
      <alignment wrapText="1"/>
    </xf>
    <xf numFmtId="0" fontId="28" fillId="5" borderId="4" xfId="0" applyFont="1" applyFill="1" applyBorder="1"/>
    <xf numFmtId="3" fontId="19" fillId="5" borderId="4" xfId="0" applyNumberFormat="1" applyFont="1" applyFill="1" applyBorder="1"/>
    <xf numFmtId="164" fontId="19" fillId="6" borderId="5" xfId="0" applyNumberFormat="1" applyFont="1" applyFill="1" applyBorder="1"/>
    <xf numFmtId="164" fontId="19" fillId="6" borderId="5" xfId="0" applyNumberFormat="1" applyFont="1" applyFill="1" applyBorder="1" applyAlignment="1">
      <alignment wrapText="1"/>
    </xf>
    <xf numFmtId="0" fontId="19" fillId="5" borderId="0" xfId="0" applyFont="1" applyFill="1" applyProtection="1">
      <protection locked="0"/>
    </xf>
    <xf numFmtId="0" fontId="27" fillId="7" borderId="26" xfId="0" applyFont="1" applyFill="1" applyBorder="1" applyAlignment="1">
      <alignment horizontal="center" vertical="center" wrapText="1"/>
    </xf>
    <xf numFmtId="0" fontId="8" fillId="0" borderId="0" xfId="0" applyFont="1" applyAlignment="1">
      <alignment wrapText="1"/>
    </xf>
    <xf numFmtId="0" fontId="8" fillId="0" borderId="0" xfId="0" applyFont="1"/>
    <xf numFmtId="0" fontId="28" fillId="0" borderId="36" xfId="0" applyFont="1" applyBorder="1" applyAlignment="1">
      <alignment horizontal="left" vertical="center" wrapText="1" indent="1"/>
    </xf>
    <xf numFmtId="0" fontId="19" fillId="0" borderId="36" xfId="0" applyFont="1" applyBorder="1" applyAlignment="1">
      <alignment horizontal="center" vertical="center" wrapText="1"/>
    </xf>
    <xf numFmtId="0" fontId="19" fillId="0" borderId="40" xfId="0" applyFont="1" applyBorder="1" applyAlignment="1">
      <alignment horizontal="center" vertical="center" wrapText="1"/>
    </xf>
    <xf numFmtId="0" fontId="27" fillId="7" borderId="27" xfId="0" applyFont="1" applyFill="1" applyBorder="1" applyAlignment="1">
      <alignment horizontal="center" vertical="center" wrapText="1"/>
    </xf>
    <xf numFmtId="0" fontId="28" fillId="0" borderId="33" xfId="0" applyFont="1" applyBorder="1" applyAlignment="1">
      <alignment horizontal="left" vertical="center" wrapText="1" indent="1"/>
    </xf>
    <xf numFmtId="0" fontId="19" fillId="0" borderId="34" xfId="0" applyFont="1" applyBorder="1" applyAlignment="1">
      <alignment horizontal="left" vertical="center" wrapText="1" indent="1"/>
    </xf>
    <xf numFmtId="0" fontId="28" fillId="0" borderId="34" xfId="0" applyFont="1" applyBorder="1" applyAlignment="1">
      <alignment horizontal="left" vertical="center" wrapText="1" inden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7" xfId="0" applyFont="1" applyBorder="1" applyAlignment="1">
      <alignment horizontal="center" vertical="center" wrapText="1"/>
    </xf>
    <xf numFmtId="16" fontId="19" fillId="0" borderId="38" xfId="0" applyNumberFormat="1" applyFont="1" applyBorder="1" applyAlignment="1">
      <alignment horizontal="center" vertical="center" wrapText="1"/>
    </xf>
    <xf numFmtId="16" fontId="19" fillId="0" borderId="39" xfId="0" applyNumberFormat="1" applyFont="1" applyBorder="1" applyAlignment="1">
      <alignment horizontal="center" vertical="center" wrapText="1"/>
    </xf>
    <xf numFmtId="0" fontId="27" fillId="7" borderId="28" xfId="0" applyFont="1" applyFill="1" applyBorder="1" applyAlignment="1">
      <alignment horizontal="center" vertical="center" wrapText="1"/>
    </xf>
    <xf numFmtId="0" fontId="19" fillId="0" borderId="35" xfId="0" applyFont="1" applyBorder="1" applyAlignment="1">
      <alignment horizontal="left" vertical="center" wrapText="1" indent="1"/>
    </xf>
    <xf numFmtId="0" fontId="19" fillId="0" borderId="34" xfId="0" applyFont="1" applyBorder="1" applyAlignment="1">
      <alignment horizontal="left" vertical="center" wrapText="1"/>
    </xf>
    <xf numFmtId="0" fontId="19" fillId="0" borderId="36" xfId="0" applyFont="1" applyBorder="1" applyAlignment="1">
      <alignment horizontal="left" vertical="center" wrapText="1"/>
    </xf>
    <xf numFmtId="0" fontId="28" fillId="0" borderId="34" xfId="0" applyFont="1" applyBorder="1" applyAlignment="1">
      <alignment horizontal="left" vertical="center" wrapText="1"/>
    </xf>
    <xf numFmtId="0" fontId="19" fillId="0" borderId="35" xfId="0" applyFont="1" applyBorder="1" applyAlignment="1">
      <alignment horizontal="left" vertical="center" wrapText="1"/>
    </xf>
    <xf numFmtId="0" fontId="28" fillId="0" borderId="0" xfId="0"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xf>
    <xf numFmtId="0" fontId="27" fillId="7" borderId="27" xfId="0" applyFont="1" applyFill="1" applyBorder="1" applyAlignment="1">
      <alignment horizontal="center" vertical="center"/>
    </xf>
    <xf numFmtId="0" fontId="26" fillId="7" borderId="0" xfId="0" applyFont="1" applyFill="1" applyAlignment="1">
      <alignment horizontal="left"/>
    </xf>
    <xf numFmtId="0" fontId="19" fillId="0" borderId="34" xfId="1" applyFont="1" applyBorder="1" applyAlignment="1">
      <alignment horizontal="left" vertical="center" wrapText="1" indent="1"/>
    </xf>
    <xf numFmtId="0" fontId="19" fillId="0" borderId="33" xfId="0" applyFont="1" applyBorder="1" applyAlignment="1">
      <alignment horizontal="left" vertical="center" wrapText="1"/>
    </xf>
    <xf numFmtId="0" fontId="2" fillId="0" borderId="0" xfId="2" applyAlignment="1">
      <alignment horizontal="left" vertical="center" wrapText="1"/>
    </xf>
    <xf numFmtId="0" fontId="20" fillId="0" borderId="0" xfId="0" applyFont="1" applyAlignment="1">
      <alignment horizontal="left" vertical="top"/>
    </xf>
    <xf numFmtId="0" fontId="19" fillId="0" borderId="0" xfId="0" applyFont="1" applyAlignment="1">
      <alignment horizontal="left" vertical="top"/>
    </xf>
    <xf numFmtId="164" fontId="19" fillId="6" borderId="1" xfId="0" applyNumberFormat="1" applyFont="1" applyFill="1" applyBorder="1" applyAlignment="1">
      <alignment horizontal="center"/>
    </xf>
    <xf numFmtId="164" fontId="19" fillId="6" borderId="2" xfId="0" applyNumberFormat="1" applyFont="1" applyFill="1" applyBorder="1" applyAlignment="1">
      <alignment horizontal="center"/>
    </xf>
    <xf numFmtId="164" fontId="19" fillId="6" borderId="3" xfId="0" applyNumberFormat="1" applyFont="1" applyFill="1" applyBorder="1" applyAlignment="1">
      <alignment horizontal="center"/>
    </xf>
    <xf numFmtId="0" fontId="0" fillId="0" borderId="0" xfId="0" applyAlignment="1">
      <alignment horizontal="center"/>
    </xf>
  </cellXfs>
  <cellStyles count="4">
    <cellStyle name="Hyperlink" xfId="2" builtinId="8"/>
    <cellStyle name="Normal" xfId="0" builtinId="0"/>
    <cellStyle name="Normal 2" xfId="1" xr:uid="{00000000-0005-0000-0000-000002000000}"/>
    <cellStyle name="Normal_Data_1" xfId="3" xr:uid="{5A01DB37-CE6A-464A-A9FD-2B28A1403B99}"/>
  </cellStyles>
  <dxfs count="63">
    <dxf>
      <numFmt numFmtId="1" formatCode="0"/>
    </dxf>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indexed="8"/>
        <name val="Calibri"/>
        <family val="2"/>
        <scheme val="none"/>
      </font>
      <border diagonalUp="0" diagonalDown="0" outline="0">
        <left style="thin">
          <color indexed="22"/>
        </left>
        <right/>
        <top style="thin">
          <color indexed="22"/>
        </top>
        <bottom style="thin">
          <color indexed="22"/>
        </bottom>
      </border>
    </dxf>
    <dxf>
      <font>
        <b/>
        <i val="0"/>
        <strike val="0"/>
        <condense val="0"/>
        <extend val="0"/>
        <outline val="0"/>
        <shadow val="0"/>
        <u val="none"/>
        <vertAlign val="baseline"/>
        <sz val="11"/>
        <color theme="1"/>
        <name val="Calibri"/>
        <scheme val="minor"/>
      </font>
    </dxf>
    <dxf>
      <font>
        <strike val="0"/>
        <outline val="0"/>
        <shadow val="0"/>
        <u val="none"/>
        <sz val="12"/>
        <name val="Calibri"/>
        <family val="2"/>
        <scheme val="minor"/>
      </font>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1"/>
    </dxf>
    <dxf>
      <font>
        <strike val="0"/>
        <outline val="0"/>
        <shadow val="0"/>
        <u val="none"/>
        <sz val="12"/>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outline="0">
        <left/>
        <right style="thin">
          <color theme="0" tint="-0.24994659260841701"/>
        </right>
        <top style="thin">
          <color theme="0" tint="-0.24994659260841701"/>
        </top>
        <bottom style="thin">
          <color theme="0" tint="-0.24994659260841701"/>
        </bottom>
      </border>
      <protection locked="0" hidden="0"/>
    </dxf>
    <dxf>
      <border outline="0">
        <bottom style="medium">
          <color auto="1"/>
        </bottom>
      </border>
    </dxf>
    <dxf>
      <font>
        <strike val="0"/>
        <outline val="0"/>
        <shadow val="0"/>
        <u val="none"/>
        <sz val="12"/>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s>
  <tableStyles count="1" defaultTableStyle="TableStyleMedium2" defaultPivotStyle="PivotStyleLight16">
    <tableStyle name="Taulukkotyyli 3" pivot="0" count="3" xr9:uid="{52CA5C59-B644-470A-BA7C-154395D0AA14}">
      <tableStyleElement type="wholeTable" dxfId="62"/>
      <tableStyleElement type="headerRow" dxfId="61"/>
      <tableStyleElement type="firstColumnStripe" dxfId="60"/>
    </tableStyle>
  </tableStyles>
  <colors>
    <mruColors>
      <color rgb="FFFFDFCB"/>
      <color rgb="FF9DECCD"/>
      <color rgb="FF6CE2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10</xdr:col>
      <xdr:colOff>550639</xdr:colOff>
      <xdr:row>1</xdr:row>
      <xdr:rowOff>129889</xdr:rowOff>
    </xdr:from>
    <xdr:to>
      <xdr:col>15</xdr:col>
      <xdr:colOff>361950</xdr:colOff>
      <xdr:row>5</xdr:row>
      <xdr:rowOff>179068</xdr:rowOff>
    </xdr:to>
    <xdr:pic>
      <xdr:nvPicPr>
        <xdr:cNvPr id="2" name="Kuva 1">
          <a:extLst>
            <a:ext uri="{FF2B5EF4-FFF2-40B4-BE49-F238E27FC236}">
              <a16:creationId xmlns:a16="http://schemas.microsoft.com/office/drawing/2014/main" id="{6D046538-E9E2-E789-C933-AE8A66FD2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0599" y="303244"/>
          <a:ext cx="2845976" cy="95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AA109" totalsRowShown="0" headerRowDxfId="59" dataDxfId="57" headerRowBorderDxfId="58" tableBorderDxfId="56">
  <tableColumns count="27">
    <tableColumn id="1" xr3:uid="{00000000-0010-0000-0000-000001000000}" name="Toimipaikan nimi" dataDxfId="55"/>
    <tableColumn id="2" xr3:uid="{00000000-0010-0000-0000-000002000000}" name="Toimipaikan_x000a_tekninen tunniste *" dataDxfId="54"/>
    <tableColumn id="22" xr3:uid="{DD18F05F-414B-4774-B7A0-09B6F1D6F429}" name="Kohde" dataDxfId="53"/>
    <tableColumn id="3" xr3:uid="{00000000-0010-0000-0000-000003000000}" name="Raportointivuosi *" dataDxfId="52"/>
    <tableColumn id="4" xr3:uid="{00000000-0010-0000-0000-000004000000}" name="Toimenpiteen nimi *" dataDxfId="51"/>
    <tableColumn id="5" xr3:uid="{00000000-0010-0000-0000-000005000000}" name="KTEK/TEK" dataDxfId="50"/>
    <tableColumn id="6" xr3:uid="{00000000-0010-0000-0000-000006000000}" name="Investointi €" dataDxfId="49"/>
    <tableColumn id="7" xr3:uid="{00000000-0010-0000-0000-000007000000}" name="TMA" dataDxfId="48"/>
    <tableColumn id="8" xr3:uid="{00000000-0010-0000-0000-000008000000}" name="Sähkö MWh/a" dataDxfId="47"/>
    <tableColumn id="9" xr3:uid="{00000000-0010-0000-0000-000009000000}" name="Lämpö MWh/a" dataDxfId="46"/>
    <tableColumn id="10" xr3:uid="{00000000-0010-0000-0000-00000A000000}" name="PA MWh/a" dataDxfId="45"/>
    <tableColumn id="11" xr3:uid="{00000000-0010-0000-0000-00000B000000}" name="Kaukokylmä MWh/a" dataDxfId="44"/>
    <tableColumn id="12" xr3:uid="{00000000-0010-0000-0000-00000C000000}" name="Vesi m3/a" dataDxfId="43"/>
    <tableColumn id="13" xr3:uid="{00000000-0010-0000-0000-00000D000000}" name="Toteutusvaihe" dataDxfId="42"/>
    <tableColumn id="14" xr3:uid="{00000000-0010-0000-0000-00000E000000}" name="Toteutusvuosi" dataDxfId="41"/>
    <tableColumn id="15" xr3:uid="{00000000-0010-0000-0000-00000F000000}" name="Säästön elinikä" dataDxfId="40">
      <calculatedColumnFormula>IF(Table6[[#This Row],[KTEK/TEK]]="KTEK",5,IF(Table6[[#This Row],[KTEK/TEK]]="TEK",15,""))</calculatedColumnFormula>
    </tableColumn>
    <tableColumn id="16" xr3:uid="{00000000-0010-0000-0000-000010000000}" name="ESCO tai muu rahoitus" dataDxfId="39"/>
    <tableColumn id="17" xr3:uid="{00000000-0010-0000-0000-000011000000}" name="Investointi-tuki" dataDxfId="38"/>
    <tableColumn id="18" xr3:uid="{00000000-0010-0000-0000-000012000000}" name="Toimenpideluokka" dataDxfId="37"/>
    <tableColumn id="21" xr3:uid="{309E7E87-AC4C-4125-BDC4-ABB772D12533}" name="Tarkempi luokitus" dataDxfId="36"/>
    <tableColumn id="19" xr3:uid="{00000000-0010-0000-0000-000013000000}" name="Lisätieto" dataDxfId="35"/>
    <tableColumn id="25" xr3:uid="{3A6DF622-4120-4AFC-AD2D-7D3AE7166AA0}" name="Ilmais-jako" dataDxfId="34"/>
    <tableColumn id="24" xr3:uid="{F545F37C-2739-4403-9327-532EAC473F8C}" name="Elinikä siirtoon" dataDxfId="33">
      <calculatedColumnFormula>IF(F10="",IF(P10="","",P10),IF(F10="KTEK",5,IF(F10="TEK",IF(P10="",15,P10),"")))</calculatedColumnFormula>
    </tableColumn>
    <tableColumn id="20" xr3:uid="{0697BD03-C84B-4C6E-B83B-8202F0D02889}" name="Toimenpidekoodi" dataDxfId="32">
      <calculatedColumnFormula>IF(ISBLANK(Table6[[#This Row],[Toimenpideluokka]]),"",VLOOKUP(CONCATENATE($D$3,"_",Table6[[#This Row],[Toimenpideluokka]]),'3 Toimenpiteiden luokittelu'!$B$9:$E$85,4,FALSE))</calculatedColumnFormula>
    </tableColumn>
    <tableColumn id="23" xr3:uid="{E37F27C3-C25A-4B23-98EF-2E080D5B7F61}" name="Piilotettu_tarkempiluokka_koodi" dataDxfId="31">
      <calculatedColumnFormula>IF(ISBLANK(Table6[[#This Row],[Tarkempi luokitus]]),"",VLOOKUP(AA10,'3 Toimenpiteiden luokittelu'!$B$89:$D$339,3,FALSE))</calculatedColumnFormula>
    </tableColumn>
    <tableColumn id="26" xr3:uid="{5E2CA55A-2B46-4E78-9F2D-374DC9F5E856}" name="Apusarake 1" dataDxfId="30">
      <calculatedColumnFormula>IF(ISBLANK(Table6[[#This Row],[Toimenpideluokka]]),"",_xlfn.CONCAT(IF($D$3="Julkinen ala","Julkinenala",$D$3),"_",Table6[[#This Row],[Toimenpidekoodi]]))</calculatedColumnFormula>
    </tableColumn>
    <tableColumn id="27" xr3:uid="{40087F89-CE34-4287-983A-67DB71B04442}" name="Apusarake 2" dataDxfId="29">
      <calculatedColumnFormula>IF(ISBLANK(Table6[[#This Row],[Tarkempi luokitus]]),"",_xlfn.CONCAT($D$3,"_",Table6[[#This Row],[Toimenpideluokka]],"_",Table6[[#This Row],[Tarkempi luokitus]]))</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C8:E19" totalsRowShown="0" headerRowDxfId="28">
  <autoFilter ref="C8:E19" xr:uid="{00000000-0009-0000-0100-000001000000}"/>
  <sortState xmlns:xlrd2="http://schemas.microsoft.com/office/spreadsheetml/2017/richdata2" ref="C9:E18">
    <sortCondition ref="C8:C18"/>
  </sortState>
  <tableColumns count="3">
    <tableColumn id="1" xr3:uid="{00000000-0010-0000-0100-000001000000}" name="Toimenpide"/>
    <tableColumn id="2" xr3:uid="{C4AF62A2-A34D-495F-86D6-8F536B3814EB}" name="Koodi" dataDxfId="27" dataCellStyle="Normal_Data_1"/>
    <tableColumn id="3" xr3:uid="{E7884168-BEC7-432A-A174-0AFA8DB868A1}" name="Siirto Koodi"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22" totalsRowShown="0">
  <autoFilter ref="Q6:S22" xr:uid="{00000000-0009-0000-0100-000005000000}"/>
  <tableColumns count="3">
    <tableColumn id="3" xr3:uid="{A0306F7D-09F9-497C-9DB1-D699EB5CE4D0}" name="Toimiala" dataDxfId="25"/>
    <tableColumn id="1" xr3:uid="{00000000-0010-0000-0500-000001000000}" name="Toimenpideohjelmat"/>
    <tableColumn id="2" xr3:uid="{16DC8EE0-FF57-4169-9723-4072C36E7CD3}" name="Koodi"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77AC0BF-4246-4F37-A74C-CBA31DAB749B}" name="Table19" displayName="Table19" ref="C24:E34" totalsRowShown="0" headerRowDxfId="23">
  <autoFilter ref="C24:E34" xr:uid="{70E3322E-5858-4167-9C5B-7693F2F082B6}"/>
  <sortState xmlns:xlrd2="http://schemas.microsoft.com/office/spreadsheetml/2017/richdata2" ref="C25:E33">
    <sortCondition ref="C24:C33"/>
  </sortState>
  <tableColumns count="3">
    <tableColumn id="1" xr3:uid="{0147F910-B742-441B-9E7D-9D901C8074AD}" name="Toimenpide"/>
    <tableColumn id="2" xr3:uid="{1355B3E9-D011-4521-98DD-55D5C5527614}" name="Koodi" dataDxfId="22"/>
    <tableColumn id="3" xr3:uid="{7CA2536A-C878-4D65-A1DA-E2916D240044}" name="Siirto Koodi"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9948E1-E6A2-41FB-AD10-C190C3FA29AD}" name="Table110" displayName="Table110" ref="C39:E48" totalsRowShown="0" headerRowDxfId="20">
  <autoFilter ref="C39:E48" xr:uid="{C3B733E4-392D-44AA-AFB2-5441964412D4}"/>
  <sortState xmlns:xlrd2="http://schemas.microsoft.com/office/spreadsheetml/2017/richdata2" ref="C40:E47">
    <sortCondition ref="C39:C47"/>
  </sortState>
  <tableColumns count="3">
    <tableColumn id="1" xr3:uid="{6F2616CE-CABF-4B21-B165-3CA77FB0797A}" name="Toimenpide"/>
    <tableColumn id="2" xr3:uid="{A734BF73-F94F-4237-A6D0-77A319BE662F}" name="Koodi" dataDxfId="19"/>
    <tableColumn id="3" xr3:uid="{98425F7F-B0A4-4FBD-965C-4DA34D87298B}" name="Siirto Koodi"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DA33F0-05F2-4BFE-8C80-32B66AC90105}" name="Table111" displayName="Table111" ref="C53:E65" totalsRowShown="0" headerRowDxfId="17">
  <autoFilter ref="C53:E65" xr:uid="{B5270DB7-57AE-46BE-BC35-C151F9F62E4D}"/>
  <sortState xmlns:xlrd2="http://schemas.microsoft.com/office/spreadsheetml/2017/richdata2" ref="C54:E64">
    <sortCondition ref="C53:C64"/>
  </sortState>
  <tableColumns count="3">
    <tableColumn id="1" xr3:uid="{B5FE7727-A7FE-4BF2-8699-709FF5281053}" name="Julkinen ala"/>
    <tableColumn id="2" xr3:uid="{C34ED2CF-FA87-4E08-9325-D939740DBA0F}" name="Koodi" dataDxfId="16"/>
    <tableColumn id="3" xr3:uid="{23D479AA-8873-47B3-8776-E02C536187AA}" name="Siirto Koodi"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Table112" displayName="Table112" ref="C69:E74" totalsRowShown="0" headerRowDxfId="14">
  <autoFilter ref="C69:E74" xr:uid="{B096F88A-5BB3-44F2-9CBD-61A9D9AE9BBC}"/>
  <tableColumns count="3">
    <tableColumn id="1" xr3:uid="{46AA279D-876A-4EFA-96F2-EFE5BA6B7E71}" name="Energiantuotanto"/>
    <tableColumn id="2" xr3:uid="{9DA5C1A1-9263-4101-88A4-513F91599966}" name="Koodi" dataDxfId="13"/>
    <tableColumn id="3" xr3:uid="{0EDC4B71-257E-4157-9EA1-C936F86BF1A6}" name="Siirto Koodi"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Table113" displayName="Table113" ref="C78:E84" totalsRowShown="0" headerRowDxfId="11">
  <autoFilter ref="C78:E84" xr:uid="{D7E7C38B-AB0B-41F3-A35A-3192C9E97859}"/>
  <tableColumns count="3">
    <tableColumn id="1" xr3:uid="{4ED17F96-7E8D-46F8-85AB-0C2B08C965E0}" name="Energiapalvelut"/>
    <tableColumn id="2" xr3:uid="{9B8A5284-F8D0-4027-921C-462005281855}" name="Koodi" dataDxfId="10"/>
    <tableColumn id="3" xr3:uid="{8949E655-1152-4207-BC6F-A4AFBBE9FA5C}" name="Siirto Koodi"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10" totalsRowShown="0" headerRowDxfId="8" dataDxfId="7">
  <autoFilter ref="O6:O10" xr:uid="{56355D86-C559-4CE8-8FC9-FFAD127D6AD9}"/>
  <tableColumns count="1">
    <tableColumn id="1" xr3:uid="{433329FA-3D05-4867-8A7B-D9645289B60E}" name="Toimiala"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5" dataDxfId="3" headerRowBorderDxfId="4" tableBorderDxfId="2">
  <autoFilter ref="K6:K16" xr:uid="{D87362B1-BE65-4AA2-9E37-395616845587}"/>
  <tableColumns count="1">
    <tableColumn id="1" xr3:uid="{4C49D2CA-31BD-434D-9F3E-7037143D313B}" name="Toteutusvuosi"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68742-4DE9-4B2C-89DB-442A715BF460}">
  <dimension ref="A1:U49"/>
  <sheetViews>
    <sheetView showGridLines="0" tabSelected="1" workbookViewId="0"/>
  </sheetViews>
  <sheetFormatPr defaultRowHeight="15" x14ac:dyDescent="0.25"/>
  <cols>
    <col min="1" max="1" width="15.5703125" customWidth="1"/>
    <col min="2" max="2" width="17.5703125" customWidth="1"/>
    <col min="3" max="3" width="9.140625" customWidth="1"/>
    <col min="4" max="4" width="12.28515625" customWidth="1"/>
    <col min="5" max="7" width="9.140625" customWidth="1"/>
  </cols>
  <sheetData>
    <row r="1" spans="1:21" x14ac:dyDescent="0.25">
      <c r="A1" s="106" t="s">
        <v>365</v>
      </c>
      <c r="B1" s="107" t="s">
        <v>387</v>
      </c>
    </row>
    <row r="3" spans="1:21" ht="23.25" x14ac:dyDescent="0.35">
      <c r="A3" s="4" t="s">
        <v>0</v>
      </c>
    </row>
    <row r="5" spans="1:21" x14ac:dyDescent="0.25">
      <c r="B5" t="s">
        <v>40</v>
      </c>
      <c r="U5" s="25"/>
    </row>
    <row r="6" spans="1:21" ht="15.75" x14ac:dyDescent="0.25">
      <c r="B6" s="104" t="s">
        <v>386</v>
      </c>
      <c r="U6" s="25"/>
    </row>
    <row r="8" spans="1:21" ht="18.75" x14ac:dyDescent="0.3">
      <c r="B8" s="131" t="s">
        <v>295</v>
      </c>
      <c r="C8" s="131"/>
      <c r="D8" s="131"/>
      <c r="E8" s="131"/>
      <c r="F8" s="131"/>
      <c r="G8" s="131"/>
      <c r="H8" s="131"/>
      <c r="I8" s="131" t="s">
        <v>297</v>
      </c>
      <c r="J8" s="131"/>
      <c r="K8" s="131"/>
      <c r="L8" s="131"/>
      <c r="M8" s="131"/>
      <c r="N8" s="131"/>
      <c r="O8" s="131"/>
      <c r="P8" s="131"/>
      <c r="U8" s="25"/>
    </row>
    <row r="9" spans="1:21" ht="81" customHeight="1" x14ac:dyDescent="0.25">
      <c r="B9" s="128" t="s">
        <v>351</v>
      </c>
      <c r="C9" s="128"/>
      <c r="D9" s="128"/>
      <c r="E9" s="128"/>
      <c r="F9" s="128"/>
      <c r="G9" s="128"/>
      <c r="H9" s="128"/>
      <c r="I9" s="128" t="s">
        <v>341</v>
      </c>
      <c r="J9" s="128"/>
      <c r="K9" s="128"/>
      <c r="L9" s="128"/>
      <c r="M9" s="128"/>
      <c r="N9" s="128"/>
      <c r="O9" s="128"/>
      <c r="P9" s="128"/>
      <c r="U9" s="25"/>
    </row>
    <row r="10" spans="1:21" ht="15.75" customHeight="1" x14ac:dyDescent="0.25">
      <c r="B10" s="75"/>
      <c r="C10" s="75"/>
      <c r="D10" s="75"/>
      <c r="H10" s="44"/>
      <c r="I10" s="134" t="s">
        <v>307</v>
      </c>
      <c r="J10" s="134"/>
      <c r="K10" s="134"/>
      <c r="L10" s="134"/>
      <c r="M10" s="134"/>
      <c r="N10" s="134"/>
      <c r="O10" s="134"/>
      <c r="P10" s="134"/>
      <c r="U10" s="25"/>
    </row>
    <row r="11" spans="1:21" ht="15.75" customHeight="1" x14ac:dyDescent="0.25">
      <c r="B11" s="42"/>
      <c r="C11" s="42"/>
      <c r="D11" s="42"/>
      <c r="H11" s="44"/>
      <c r="M11" s="75"/>
      <c r="N11" s="75"/>
      <c r="U11" s="75"/>
    </row>
    <row r="12" spans="1:21" ht="18.75" x14ac:dyDescent="0.3">
      <c r="B12" s="131" t="s">
        <v>296</v>
      </c>
      <c r="C12" s="131"/>
      <c r="D12" s="131"/>
      <c r="E12" s="131"/>
      <c r="F12" s="131"/>
      <c r="G12" s="131"/>
      <c r="H12" s="131"/>
      <c r="I12" s="131"/>
      <c r="J12" s="131"/>
      <c r="K12" s="131"/>
      <c r="L12" s="131"/>
      <c r="M12" s="131"/>
      <c r="N12" s="131"/>
      <c r="O12" s="131"/>
      <c r="P12" s="131"/>
    </row>
    <row r="13" spans="1:21" ht="15.6" customHeight="1" x14ac:dyDescent="0.25">
      <c r="B13" s="135" t="s">
        <v>327</v>
      </c>
      <c r="C13" s="135"/>
      <c r="D13" s="135"/>
      <c r="E13" s="135"/>
      <c r="F13" s="135"/>
      <c r="G13" s="135"/>
      <c r="H13" s="135"/>
      <c r="I13" s="135"/>
      <c r="J13" s="135"/>
      <c r="K13" s="135"/>
      <c r="L13" s="135"/>
      <c r="M13" s="135"/>
      <c r="N13" s="135"/>
      <c r="O13" s="135"/>
      <c r="P13" s="135"/>
    </row>
    <row r="14" spans="1:21" ht="15.75" x14ac:dyDescent="0.25">
      <c r="B14" s="136" t="s">
        <v>362</v>
      </c>
      <c r="C14" s="136"/>
      <c r="D14" s="136"/>
      <c r="E14" s="136"/>
      <c r="F14" s="136"/>
      <c r="G14" s="136"/>
      <c r="H14" s="136"/>
      <c r="I14" s="136"/>
      <c r="J14" s="136"/>
      <c r="K14" s="136"/>
      <c r="L14" s="136"/>
      <c r="M14" s="136"/>
      <c r="N14" s="136"/>
      <c r="O14" s="136"/>
      <c r="P14" s="136"/>
      <c r="U14" s="25"/>
    </row>
    <row r="15" spans="1:21" ht="15.6" customHeight="1" x14ac:dyDescent="0.25">
      <c r="B15" s="136" t="s">
        <v>310</v>
      </c>
      <c r="C15" s="136"/>
      <c r="D15" s="136"/>
      <c r="E15" s="136"/>
      <c r="F15" s="136"/>
      <c r="G15" s="136"/>
      <c r="H15" s="136"/>
      <c r="I15" s="136"/>
      <c r="J15" s="136"/>
      <c r="K15" s="136"/>
      <c r="L15" s="136"/>
      <c r="M15" s="136"/>
      <c r="N15" s="136"/>
      <c r="O15" s="136"/>
      <c r="P15" s="136"/>
    </row>
    <row r="16" spans="1:21" ht="15.6" customHeight="1" x14ac:dyDescent="0.25">
      <c r="B16" s="136" t="s">
        <v>368</v>
      </c>
      <c r="C16" s="136"/>
      <c r="D16" s="136"/>
      <c r="E16" s="136"/>
      <c r="F16" s="136"/>
      <c r="G16" s="136"/>
      <c r="H16" s="136"/>
      <c r="I16" s="136"/>
      <c r="J16" s="136"/>
      <c r="K16" s="136"/>
      <c r="L16" s="136"/>
      <c r="M16" s="136"/>
      <c r="N16" s="136"/>
      <c r="O16" s="136"/>
      <c r="P16" s="136"/>
      <c r="U16" s="25"/>
    </row>
    <row r="17" spans="2:21" ht="15.6" customHeight="1" x14ac:dyDescent="0.25">
      <c r="B17" s="136" t="s">
        <v>338</v>
      </c>
      <c r="C17" s="136"/>
      <c r="D17" s="136"/>
      <c r="E17" s="136"/>
      <c r="F17" s="136"/>
      <c r="G17" s="136"/>
      <c r="H17" s="136"/>
      <c r="I17" s="136"/>
      <c r="J17" s="136"/>
      <c r="K17" s="136"/>
      <c r="L17" s="136"/>
      <c r="M17" s="136"/>
      <c r="N17" s="136"/>
      <c r="O17" s="136"/>
      <c r="P17" s="136"/>
    </row>
    <row r="18" spans="2:21" ht="15.75" customHeight="1" x14ac:dyDescent="0.25">
      <c r="B18" s="128"/>
      <c r="C18" s="128"/>
      <c r="D18" s="128"/>
      <c r="E18" s="128"/>
      <c r="F18" s="128"/>
      <c r="G18" s="128"/>
      <c r="H18" s="128"/>
      <c r="I18" s="128"/>
      <c r="J18" s="128"/>
      <c r="K18" s="128"/>
      <c r="L18" s="128"/>
      <c r="M18" s="128"/>
      <c r="N18" s="128"/>
      <c r="O18" s="128"/>
      <c r="P18" s="128"/>
    </row>
    <row r="19" spans="2:21" ht="18.75" x14ac:dyDescent="0.3">
      <c r="B19" s="131" t="s">
        <v>298</v>
      </c>
      <c r="C19" s="131"/>
      <c r="D19" s="131"/>
      <c r="E19" s="131"/>
      <c r="F19" s="131"/>
      <c r="G19" s="131"/>
      <c r="H19" s="131"/>
      <c r="I19" s="131"/>
      <c r="J19" s="131"/>
      <c r="K19" s="131"/>
      <c r="L19" s="131"/>
      <c r="M19" s="131"/>
      <c r="N19" s="131"/>
      <c r="O19" s="131"/>
      <c r="P19" s="131"/>
    </row>
    <row r="20" spans="2:21" ht="63" customHeight="1" x14ac:dyDescent="0.25">
      <c r="B20" s="128" t="s">
        <v>357</v>
      </c>
      <c r="C20" s="128"/>
      <c r="D20" s="128"/>
      <c r="E20" s="128"/>
      <c r="F20" s="128"/>
      <c r="G20" s="128"/>
      <c r="H20" s="128"/>
      <c r="I20" s="128"/>
      <c r="J20" s="128"/>
      <c r="K20" s="128"/>
      <c r="L20" s="128"/>
      <c r="M20" s="128"/>
      <c r="N20" s="128"/>
      <c r="O20" s="128"/>
      <c r="P20" s="128"/>
      <c r="U20" s="25"/>
    </row>
    <row r="21" spans="2:21" ht="31.5" customHeight="1" x14ac:dyDescent="0.25">
      <c r="B21" s="128" t="s">
        <v>333</v>
      </c>
      <c r="C21" s="128"/>
      <c r="D21" s="128"/>
      <c r="E21" s="128"/>
      <c r="F21" s="128"/>
      <c r="G21" s="128"/>
      <c r="H21" s="128"/>
      <c r="I21" s="128"/>
      <c r="J21" s="128"/>
      <c r="K21" s="128"/>
      <c r="L21" s="128"/>
      <c r="M21" s="128"/>
      <c r="N21" s="128"/>
      <c r="O21" s="128"/>
      <c r="P21" s="128"/>
      <c r="U21" s="25"/>
    </row>
    <row r="22" spans="2:21" ht="15.75" x14ac:dyDescent="0.25">
      <c r="B22" s="127" t="s">
        <v>352</v>
      </c>
      <c r="C22" s="127"/>
      <c r="D22" s="127"/>
      <c r="E22" s="127"/>
      <c r="F22" s="127"/>
      <c r="G22" s="127"/>
      <c r="H22" s="127"/>
      <c r="I22" s="127"/>
      <c r="J22" s="127"/>
      <c r="K22" s="127"/>
      <c r="L22" s="127"/>
      <c r="M22" s="127"/>
      <c r="N22" s="127"/>
      <c r="O22" s="127"/>
      <c r="P22" s="127"/>
      <c r="U22" s="25"/>
    </row>
    <row r="23" spans="2:21" ht="31.5" customHeight="1" x14ac:dyDescent="0.25">
      <c r="B23" s="128" t="s">
        <v>363</v>
      </c>
      <c r="C23" s="128"/>
      <c r="D23" s="128"/>
      <c r="E23" s="128"/>
      <c r="F23" s="128"/>
      <c r="G23" s="128"/>
      <c r="H23" s="128"/>
      <c r="I23" s="128"/>
      <c r="J23" s="128"/>
      <c r="K23" s="128"/>
      <c r="L23" s="128"/>
      <c r="M23" s="128"/>
      <c r="N23" s="128"/>
      <c r="O23" s="128"/>
      <c r="P23" s="128"/>
    </row>
    <row r="24" spans="2:21" ht="31.5" customHeight="1" x14ac:dyDescent="0.25">
      <c r="B24" s="128" t="s">
        <v>358</v>
      </c>
      <c r="C24" s="128"/>
      <c r="D24" s="128"/>
      <c r="E24" s="128"/>
      <c r="F24" s="128"/>
      <c r="G24" s="128"/>
      <c r="H24" s="128"/>
      <c r="I24" s="128"/>
      <c r="J24" s="128"/>
      <c r="K24" s="128"/>
      <c r="L24" s="128"/>
      <c r="M24" s="128"/>
      <c r="N24" s="128"/>
      <c r="O24" s="128"/>
      <c r="P24" s="128"/>
      <c r="U24" s="25"/>
    </row>
    <row r="25" spans="2:21" ht="15.75" customHeight="1" x14ac:dyDescent="0.25">
      <c r="B25" s="129"/>
      <c r="C25" s="129"/>
      <c r="D25" s="129"/>
      <c r="E25" s="129"/>
      <c r="F25" s="129"/>
      <c r="G25" s="129"/>
      <c r="H25" s="129"/>
      <c r="I25" s="129"/>
      <c r="J25" s="129"/>
      <c r="K25" s="129"/>
      <c r="L25" s="129"/>
      <c r="M25" s="129"/>
      <c r="N25" s="129"/>
      <c r="O25" s="129"/>
      <c r="P25" s="129"/>
    </row>
    <row r="26" spans="2:21" ht="18.75" customHeight="1" thickBot="1" x14ac:dyDescent="0.35">
      <c r="B26" s="131" t="s">
        <v>305</v>
      </c>
      <c r="C26" s="131"/>
      <c r="D26" s="131"/>
      <c r="E26" s="131"/>
      <c r="F26" s="131"/>
      <c r="G26" s="131"/>
      <c r="H26" s="131"/>
      <c r="I26" s="131"/>
      <c r="J26" s="131"/>
      <c r="K26" s="131"/>
      <c r="L26" s="131"/>
      <c r="M26" s="131"/>
      <c r="N26" s="131"/>
      <c r="O26" s="131"/>
      <c r="P26" s="131"/>
    </row>
    <row r="27" spans="2:21" ht="15.75" x14ac:dyDescent="0.25">
      <c r="B27" s="105" t="s">
        <v>299</v>
      </c>
      <c r="C27" s="130" t="s">
        <v>300</v>
      </c>
      <c r="D27" s="130"/>
      <c r="E27" s="111" t="s">
        <v>301</v>
      </c>
      <c r="F27" s="111"/>
      <c r="G27" s="111"/>
      <c r="H27" s="111"/>
      <c r="I27" s="111"/>
      <c r="J27" s="111"/>
      <c r="K27" s="111"/>
      <c r="L27" s="111"/>
      <c r="M27" s="111"/>
      <c r="N27" s="111" t="s">
        <v>312</v>
      </c>
      <c r="O27" s="111"/>
      <c r="P27" s="121"/>
    </row>
    <row r="28" spans="2:21" ht="45.75" customHeight="1" x14ac:dyDescent="0.25">
      <c r="B28" s="72">
        <v>1</v>
      </c>
      <c r="C28" s="133" t="s">
        <v>28</v>
      </c>
      <c r="D28" s="133"/>
      <c r="E28" s="112" t="s">
        <v>311</v>
      </c>
      <c r="F28" s="112"/>
      <c r="G28" s="112"/>
      <c r="H28" s="112"/>
      <c r="I28" s="112"/>
      <c r="J28" s="112"/>
      <c r="K28" s="112"/>
      <c r="L28" s="112"/>
      <c r="M28" s="112"/>
      <c r="N28" s="117" t="s">
        <v>313</v>
      </c>
      <c r="O28" s="117"/>
      <c r="P28" s="118"/>
    </row>
    <row r="29" spans="2:21" ht="75" customHeight="1" x14ac:dyDescent="0.25">
      <c r="B29" s="73">
        <v>2</v>
      </c>
      <c r="C29" s="125" t="s">
        <v>342</v>
      </c>
      <c r="D29" s="125"/>
      <c r="E29" s="113" t="s">
        <v>345</v>
      </c>
      <c r="F29" s="113"/>
      <c r="G29" s="113"/>
      <c r="H29" s="113"/>
      <c r="I29" s="113"/>
      <c r="J29" s="113"/>
      <c r="K29" s="113"/>
      <c r="L29" s="113"/>
      <c r="M29" s="113"/>
      <c r="N29" s="119" t="s">
        <v>328</v>
      </c>
      <c r="O29" s="119"/>
      <c r="P29" s="120"/>
    </row>
    <row r="30" spans="2:21" ht="112.5" customHeight="1" x14ac:dyDescent="0.25">
      <c r="B30" s="73">
        <v>3</v>
      </c>
      <c r="C30" s="123" t="s">
        <v>150</v>
      </c>
      <c r="D30" s="123"/>
      <c r="E30" s="113" t="s">
        <v>380</v>
      </c>
      <c r="F30" s="113"/>
      <c r="G30" s="113"/>
      <c r="H30" s="113"/>
      <c r="I30" s="113"/>
      <c r="J30" s="113"/>
      <c r="K30" s="113"/>
      <c r="L30" s="113"/>
      <c r="M30" s="113"/>
      <c r="N30" s="115" t="s">
        <v>313</v>
      </c>
      <c r="O30" s="115"/>
      <c r="P30" s="116"/>
    </row>
    <row r="31" spans="2:21" ht="57.75" customHeight="1" x14ac:dyDescent="0.25">
      <c r="B31" s="73">
        <v>4</v>
      </c>
      <c r="C31" s="123" t="s">
        <v>343</v>
      </c>
      <c r="D31" s="123"/>
      <c r="E31" s="113" t="s">
        <v>346</v>
      </c>
      <c r="F31" s="113"/>
      <c r="G31" s="113"/>
      <c r="H31" s="113"/>
      <c r="I31" s="113"/>
      <c r="J31" s="113"/>
      <c r="K31" s="113"/>
      <c r="L31" s="113"/>
      <c r="M31" s="113"/>
      <c r="N31" s="115" t="s">
        <v>314</v>
      </c>
      <c r="O31" s="115"/>
      <c r="P31" s="116"/>
      <c r="U31" s="25"/>
    </row>
    <row r="32" spans="2:21" ht="77.25" customHeight="1" x14ac:dyDescent="0.25">
      <c r="B32" s="73">
        <v>5</v>
      </c>
      <c r="C32" s="123" t="s">
        <v>344</v>
      </c>
      <c r="D32" s="123"/>
      <c r="E32" s="114" t="s">
        <v>347</v>
      </c>
      <c r="F32" s="114"/>
      <c r="G32" s="114"/>
      <c r="H32" s="114"/>
      <c r="I32" s="114"/>
      <c r="J32" s="114"/>
      <c r="K32" s="114"/>
      <c r="L32" s="114"/>
      <c r="M32" s="114"/>
      <c r="N32" s="115" t="s">
        <v>313</v>
      </c>
      <c r="O32" s="115"/>
      <c r="P32" s="116"/>
    </row>
    <row r="33" spans="2:17" ht="78.75" customHeight="1" x14ac:dyDescent="0.25">
      <c r="B33" s="73">
        <v>6</v>
      </c>
      <c r="C33" s="123" t="s">
        <v>30</v>
      </c>
      <c r="D33" s="123"/>
      <c r="E33" s="113" t="s">
        <v>374</v>
      </c>
      <c r="F33" s="113"/>
      <c r="G33" s="113"/>
      <c r="H33" s="113"/>
      <c r="I33" s="113"/>
      <c r="J33" s="113"/>
      <c r="K33" s="113"/>
      <c r="L33" s="113"/>
      <c r="M33" s="113"/>
      <c r="N33" s="115" t="s">
        <v>369</v>
      </c>
      <c r="O33" s="115"/>
      <c r="P33" s="116"/>
    </row>
    <row r="34" spans="2:17" ht="67.5" customHeight="1" x14ac:dyDescent="0.25">
      <c r="B34" s="73">
        <v>7</v>
      </c>
      <c r="C34" s="123" t="s">
        <v>31</v>
      </c>
      <c r="D34" s="123"/>
      <c r="E34" s="113" t="s">
        <v>329</v>
      </c>
      <c r="F34" s="113"/>
      <c r="G34" s="113"/>
      <c r="H34" s="113"/>
      <c r="I34" s="113"/>
      <c r="J34" s="113"/>
      <c r="K34" s="113"/>
      <c r="L34" s="113"/>
      <c r="M34" s="113"/>
      <c r="N34" s="115" t="s">
        <v>315</v>
      </c>
      <c r="O34" s="115"/>
      <c r="P34" s="116"/>
    </row>
    <row r="35" spans="2:17" ht="45" customHeight="1" x14ac:dyDescent="0.25">
      <c r="B35" s="73">
        <v>8</v>
      </c>
      <c r="C35" s="123" t="s">
        <v>32</v>
      </c>
      <c r="D35" s="123"/>
      <c r="E35" s="113" t="s">
        <v>348</v>
      </c>
      <c r="F35" s="113"/>
      <c r="G35" s="113"/>
      <c r="H35" s="113"/>
      <c r="I35" s="113"/>
      <c r="J35" s="113"/>
      <c r="K35" s="113"/>
      <c r="L35" s="113"/>
      <c r="M35" s="113"/>
      <c r="N35" s="115" t="s">
        <v>316</v>
      </c>
      <c r="O35" s="115"/>
      <c r="P35" s="116"/>
    </row>
    <row r="36" spans="2:17" ht="41.25" customHeight="1" x14ac:dyDescent="0.25">
      <c r="B36" s="73">
        <v>9</v>
      </c>
      <c r="C36" s="123" t="s">
        <v>302</v>
      </c>
      <c r="D36" s="123"/>
      <c r="E36" s="113" t="s">
        <v>334</v>
      </c>
      <c r="F36" s="113"/>
      <c r="G36" s="113"/>
      <c r="H36" s="113"/>
      <c r="I36" s="113"/>
      <c r="J36" s="113"/>
      <c r="K36" s="113"/>
      <c r="L36" s="113"/>
      <c r="M36" s="113"/>
      <c r="N36" s="115" t="s">
        <v>317</v>
      </c>
      <c r="O36" s="115"/>
      <c r="P36" s="116"/>
    </row>
    <row r="37" spans="2:17" ht="39" customHeight="1" x14ac:dyDescent="0.25">
      <c r="B37" s="73">
        <v>10</v>
      </c>
      <c r="C37" s="123" t="s">
        <v>303</v>
      </c>
      <c r="D37" s="123"/>
      <c r="E37" s="113" t="s">
        <v>335</v>
      </c>
      <c r="F37" s="113"/>
      <c r="G37" s="113"/>
      <c r="H37" s="113"/>
      <c r="I37" s="113"/>
      <c r="J37" s="113"/>
      <c r="K37" s="113"/>
      <c r="L37" s="113"/>
      <c r="M37" s="113"/>
      <c r="N37" s="115" t="s">
        <v>317</v>
      </c>
      <c r="O37" s="115"/>
      <c r="P37" s="116"/>
    </row>
    <row r="38" spans="2:17" ht="41.25" customHeight="1" x14ac:dyDescent="0.25">
      <c r="B38" s="73">
        <v>11</v>
      </c>
      <c r="C38" s="123" t="s">
        <v>304</v>
      </c>
      <c r="D38" s="123"/>
      <c r="E38" s="113" t="s">
        <v>336</v>
      </c>
      <c r="F38" s="113"/>
      <c r="G38" s="113"/>
      <c r="H38" s="113"/>
      <c r="I38" s="113"/>
      <c r="J38" s="113"/>
      <c r="K38" s="113"/>
      <c r="L38" s="113"/>
      <c r="M38" s="113"/>
      <c r="N38" s="115" t="s">
        <v>317</v>
      </c>
      <c r="O38" s="115"/>
      <c r="P38" s="116"/>
    </row>
    <row r="39" spans="2:17" ht="39" customHeight="1" x14ac:dyDescent="0.25">
      <c r="B39" s="73">
        <v>12</v>
      </c>
      <c r="C39" s="123" t="s">
        <v>320</v>
      </c>
      <c r="D39" s="123"/>
      <c r="E39" s="113" t="s">
        <v>337</v>
      </c>
      <c r="F39" s="113"/>
      <c r="G39" s="113"/>
      <c r="H39" s="113"/>
      <c r="I39" s="113"/>
      <c r="J39" s="113"/>
      <c r="K39" s="113"/>
      <c r="L39" s="113"/>
      <c r="M39" s="113"/>
      <c r="N39" s="115" t="s">
        <v>317</v>
      </c>
      <c r="O39" s="115"/>
      <c r="P39" s="116"/>
      <c r="Q39" s="25"/>
    </row>
    <row r="40" spans="2:17" ht="29.25" customHeight="1" x14ac:dyDescent="0.25">
      <c r="B40" s="73">
        <v>13</v>
      </c>
      <c r="C40" s="123" t="s">
        <v>359</v>
      </c>
      <c r="D40" s="123"/>
      <c r="E40" s="113" t="s">
        <v>360</v>
      </c>
      <c r="F40" s="113"/>
      <c r="G40" s="113"/>
      <c r="H40" s="113"/>
      <c r="I40" s="113"/>
      <c r="J40" s="113"/>
      <c r="K40" s="113"/>
      <c r="L40" s="113"/>
      <c r="M40" s="113"/>
      <c r="N40" s="115" t="s">
        <v>317</v>
      </c>
      <c r="O40" s="115"/>
      <c r="P40" s="116"/>
    </row>
    <row r="41" spans="2:17" ht="151.5" customHeight="1" x14ac:dyDescent="0.25">
      <c r="B41" s="73">
        <v>14</v>
      </c>
      <c r="C41" s="123" t="s">
        <v>33</v>
      </c>
      <c r="D41" s="123"/>
      <c r="E41" s="132" t="s">
        <v>375</v>
      </c>
      <c r="F41" s="132"/>
      <c r="G41" s="132"/>
      <c r="H41" s="132"/>
      <c r="I41" s="132"/>
      <c r="J41" s="132"/>
      <c r="K41" s="132"/>
      <c r="L41" s="132"/>
      <c r="M41" s="132"/>
      <c r="N41" s="115" t="s">
        <v>370</v>
      </c>
      <c r="O41" s="115"/>
      <c r="P41" s="116"/>
    </row>
    <row r="42" spans="2:17" ht="72.75" customHeight="1" x14ac:dyDescent="0.25">
      <c r="B42" s="73">
        <v>15</v>
      </c>
      <c r="C42" s="123" t="s">
        <v>34</v>
      </c>
      <c r="D42" s="123"/>
      <c r="E42" s="114" t="s">
        <v>349</v>
      </c>
      <c r="F42" s="114"/>
      <c r="G42" s="114"/>
      <c r="H42" s="114"/>
      <c r="I42" s="114"/>
      <c r="J42" s="114"/>
      <c r="K42" s="114"/>
      <c r="L42" s="114"/>
      <c r="M42" s="114"/>
      <c r="N42" s="115" t="s">
        <v>314</v>
      </c>
      <c r="O42" s="115"/>
      <c r="P42" s="116"/>
    </row>
    <row r="43" spans="2:17" ht="75" customHeight="1" x14ac:dyDescent="0.25">
      <c r="B43" s="73">
        <v>16</v>
      </c>
      <c r="C43" s="123" t="s">
        <v>323</v>
      </c>
      <c r="D43" s="123"/>
      <c r="E43" s="114" t="s">
        <v>376</v>
      </c>
      <c r="F43" s="114"/>
      <c r="G43" s="114"/>
      <c r="H43" s="114"/>
      <c r="I43" s="114"/>
      <c r="J43" s="114"/>
      <c r="K43" s="114"/>
      <c r="L43" s="114"/>
      <c r="M43" s="114"/>
      <c r="N43" s="115" t="s">
        <v>318</v>
      </c>
      <c r="O43" s="115"/>
      <c r="P43" s="116"/>
    </row>
    <row r="44" spans="2:17" ht="41.25" customHeight="1" x14ac:dyDescent="0.25">
      <c r="B44" s="73">
        <v>17</v>
      </c>
      <c r="C44" s="123" t="s">
        <v>324</v>
      </c>
      <c r="D44" s="123"/>
      <c r="E44" s="113" t="s">
        <v>339</v>
      </c>
      <c r="F44" s="113"/>
      <c r="G44" s="113"/>
      <c r="H44" s="113"/>
      <c r="I44" s="113"/>
      <c r="J44" s="113"/>
      <c r="K44" s="113"/>
      <c r="L44" s="113"/>
      <c r="M44" s="113"/>
      <c r="N44" s="115" t="s">
        <v>371</v>
      </c>
      <c r="O44" s="115"/>
      <c r="P44" s="116"/>
    </row>
    <row r="45" spans="2:17" ht="46.5" customHeight="1" x14ac:dyDescent="0.25">
      <c r="B45" s="73">
        <v>18</v>
      </c>
      <c r="C45" s="123" t="s">
        <v>325</v>
      </c>
      <c r="D45" s="123"/>
      <c r="E45" s="113" t="s">
        <v>306</v>
      </c>
      <c r="F45" s="113"/>
      <c r="G45" s="113"/>
      <c r="H45" s="113"/>
      <c r="I45" s="113"/>
      <c r="J45" s="113"/>
      <c r="K45" s="113"/>
      <c r="L45" s="113"/>
      <c r="M45" s="113"/>
      <c r="N45" s="115" t="s">
        <v>371</v>
      </c>
      <c r="O45" s="115"/>
      <c r="P45" s="116"/>
    </row>
    <row r="46" spans="2:17" ht="80.45" customHeight="1" x14ac:dyDescent="0.25">
      <c r="B46" s="73">
        <v>19</v>
      </c>
      <c r="C46" s="125" t="s">
        <v>356</v>
      </c>
      <c r="D46" s="125"/>
      <c r="E46" s="113" t="s">
        <v>377</v>
      </c>
      <c r="F46" s="113"/>
      <c r="G46" s="113"/>
      <c r="H46" s="113"/>
      <c r="I46" s="113"/>
      <c r="J46" s="113"/>
      <c r="K46" s="113"/>
      <c r="L46" s="113"/>
      <c r="M46" s="113"/>
      <c r="N46" s="115" t="s">
        <v>372</v>
      </c>
      <c r="O46" s="115"/>
      <c r="P46" s="116"/>
    </row>
    <row r="47" spans="2:17" ht="42.75" customHeight="1" x14ac:dyDescent="0.25">
      <c r="B47" s="73">
        <v>20</v>
      </c>
      <c r="C47" s="123" t="s">
        <v>350</v>
      </c>
      <c r="D47" s="123"/>
      <c r="E47" s="113" t="s">
        <v>361</v>
      </c>
      <c r="F47" s="113"/>
      <c r="G47" s="113"/>
      <c r="H47" s="113"/>
      <c r="I47" s="113"/>
      <c r="J47" s="113"/>
      <c r="K47" s="113"/>
      <c r="L47" s="113"/>
      <c r="M47" s="113"/>
      <c r="N47" s="115" t="s">
        <v>372</v>
      </c>
      <c r="O47" s="115"/>
      <c r="P47" s="116"/>
    </row>
    <row r="48" spans="2:17" ht="57" customHeight="1" x14ac:dyDescent="0.25">
      <c r="B48" s="73">
        <v>21</v>
      </c>
      <c r="C48" s="126" t="s">
        <v>35</v>
      </c>
      <c r="D48" s="126"/>
      <c r="E48" s="122" t="s">
        <v>355</v>
      </c>
      <c r="F48" s="122"/>
      <c r="G48" s="122"/>
      <c r="H48" s="122"/>
      <c r="I48" s="122"/>
      <c r="J48" s="122"/>
      <c r="K48" s="122"/>
      <c r="L48" s="122"/>
      <c r="M48" s="122"/>
      <c r="N48" s="115" t="s">
        <v>313</v>
      </c>
      <c r="O48" s="115"/>
      <c r="P48" s="116"/>
    </row>
    <row r="49" spans="2:16" ht="48.75" customHeight="1" thickBot="1" x14ac:dyDescent="0.3">
      <c r="B49" s="74">
        <v>22</v>
      </c>
      <c r="C49" s="124" t="s">
        <v>149</v>
      </c>
      <c r="D49" s="124"/>
      <c r="E49" s="108" t="s">
        <v>340</v>
      </c>
      <c r="F49" s="108"/>
      <c r="G49" s="108"/>
      <c r="H49" s="108"/>
      <c r="I49" s="108"/>
      <c r="J49" s="108"/>
      <c r="K49" s="108"/>
      <c r="L49" s="108"/>
      <c r="M49" s="108"/>
      <c r="N49" s="109" t="s">
        <v>373</v>
      </c>
      <c r="O49" s="109"/>
      <c r="P49" s="110"/>
    </row>
  </sheetData>
  <sheetProtection algorithmName="SHA-512" hashValue="YjsT4Pdr01S7aP8nrxhFDB51yyUFSU1foXguVjZnhG+oRFqYJImzskBbpFH5CBeSLe60kSw8uYQpd3b/L2nltA==" saltValue="ey2gy9LD9LIUNjLWzqCv1Q==" spinCount="100000" sheet="1" objects="1" scenarios="1"/>
  <mergeCells count="89">
    <mergeCell ref="B12:P12"/>
    <mergeCell ref="B18:P18"/>
    <mergeCell ref="B19:P19"/>
    <mergeCell ref="B20:P20"/>
    <mergeCell ref="B21:P21"/>
    <mergeCell ref="B13:P13"/>
    <mergeCell ref="B14:P14"/>
    <mergeCell ref="B15:P15"/>
    <mergeCell ref="B16:P16"/>
    <mergeCell ref="B17:P17"/>
    <mergeCell ref="B8:H8"/>
    <mergeCell ref="B9:H9"/>
    <mergeCell ref="I8:P8"/>
    <mergeCell ref="I9:P9"/>
    <mergeCell ref="I10:P10"/>
    <mergeCell ref="N43:P43"/>
    <mergeCell ref="E42:M42"/>
    <mergeCell ref="E43:M43"/>
    <mergeCell ref="B26:P26"/>
    <mergeCell ref="C29:D29"/>
    <mergeCell ref="C30:D30"/>
    <mergeCell ref="C31:D31"/>
    <mergeCell ref="C32:D32"/>
    <mergeCell ref="C33:D33"/>
    <mergeCell ref="C34:D34"/>
    <mergeCell ref="C35:D35"/>
    <mergeCell ref="C36:D36"/>
    <mergeCell ref="E41:M41"/>
    <mergeCell ref="N42:P42"/>
    <mergeCell ref="C28:D28"/>
    <mergeCell ref="C37:D37"/>
    <mergeCell ref="B22:P22"/>
    <mergeCell ref="B23:P23"/>
    <mergeCell ref="B24:P24"/>
    <mergeCell ref="B25:P25"/>
    <mergeCell ref="C27:D27"/>
    <mergeCell ref="C49:D49"/>
    <mergeCell ref="C41:D41"/>
    <mergeCell ref="C42:D42"/>
    <mergeCell ref="C43:D43"/>
    <mergeCell ref="C44:D44"/>
    <mergeCell ref="C45:D45"/>
    <mergeCell ref="C46:D46"/>
    <mergeCell ref="C48:D48"/>
    <mergeCell ref="C47:D47"/>
    <mergeCell ref="C38:D38"/>
    <mergeCell ref="C39:D39"/>
    <mergeCell ref="C40:D40"/>
    <mergeCell ref="E46:M46"/>
    <mergeCell ref="E47:M47"/>
    <mergeCell ref="E48:M48"/>
    <mergeCell ref="N44:P44"/>
    <mergeCell ref="N45:P45"/>
    <mergeCell ref="N46:P46"/>
    <mergeCell ref="N47:P47"/>
    <mergeCell ref="N48:P48"/>
    <mergeCell ref="E45:M45"/>
    <mergeCell ref="E44:M44"/>
    <mergeCell ref="N28:P28"/>
    <mergeCell ref="N29:P29"/>
    <mergeCell ref="N27:P27"/>
    <mergeCell ref="N30:P30"/>
    <mergeCell ref="N31:P31"/>
    <mergeCell ref="N32:P32"/>
    <mergeCell ref="N33:P33"/>
    <mergeCell ref="N34:P34"/>
    <mergeCell ref="N35:P35"/>
    <mergeCell ref="N36:P36"/>
    <mergeCell ref="N37:P37"/>
    <mergeCell ref="N38:P38"/>
    <mergeCell ref="N39:P39"/>
    <mergeCell ref="N40:P40"/>
    <mergeCell ref="N41:P41"/>
    <mergeCell ref="E49:M49"/>
    <mergeCell ref="N49:P49"/>
    <mergeCell ref="E27:M27"/>
    <mergeCell ref="E28:M28"/>
    <mergeCell ref="E29:M29"/>
    <mergeCell ref="E30:M30"/>
    <mergeCell ref="E31:M31"/>
    <mergeCell ref="E32:M32"/>
    <mergeCell ref="E33:M33"/>
    <mergeCell ref="E34:M34"/>
    <mergeCell ref="E35:M35"/>
    <mergeCell ref="E36:M36"/>
    <mergeCell ref="E37:M37"/>
    <mergeCell ref="E38:M38"/>
    <mergeCell ref="E39:M39"/>
    <mergeCell ref="E40:M40"/>
  </mergeCells>
  <hyperlinks>
    <hyperlink ref="I10" r:id="rId1" xr:uid="{D73D1B6A-A61F-4484-8198-C25C0162490D}"/>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Valitse toimenpideohjelma annetuista vaihtoehdoista" prompt="Julkinen ala_x000a_Kiinteistöala_x000a_Palvelu_x000a_Teollisuus" xr:uid="{B84AE30A-905C-47D1-AB3D-CDAC91636E38}">
          <x14:formula1>
            <xm:f>'3 Toimenpiteiden luokittelu'!$O$7:$O$10</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A109"/>
  <sheetViews>
    <sheetView showGridLines="0" zoomScaleNormal="100" workbookViewId="0">
      <pane ySplit="9" topLeftCell="A10" activePane="bottomLeft" state="frozen"/>
      <selection pane="bottomLeft"/>
    </sheetView>
  </sheetViews>
  <sheetFormatPr defaultColWidth="8.85546875" defaultRowHeight="15" x14ac:dyDescent="0.25"/>
  <cols>
    <col min="1" max="1" width="32.7109375" customWidth="1"/>
    <col min="2" max="2" width="19.85546875" customWidth="1"/>
    <col min="3" max="3" width="24.28515625" customWidth="1"/>
    <col min="4" max="4" width="18.85546875" bestFit="1" customWidth="1"/>
    <col min="5" max="5" width="49.7109375" customWidth="1"/>
    <col min="6" max="6" width="10.85546875" customWidth="1"/>
    <col min="7" max="7" width="13.140625" customWidth="1"/>
    <col min="8" max="8" width="6.28515625" customWidth="1"/>
    <col min="9" max="13" width="16" customWidth="1"/>
    <col min="14" max="15" width="15.28515625" customWidth="1"/>
    <col min="16" max="17" width="9.7109375" customWidth="1"/>
    <col min="18" max="18" width="11.28515625" customWidth="1"/>
    <col min="19" max="20" width="37.7109375" customWidth="1"/>
    <col min="21" max="21" width="30.7109375" customWidth="1"/>
    <col min="22" max="22" width="9.7109375" customWidth="1"/>
    <col min="23" max="23" width="15.28515625" style="6" hidden="1" customWidth="1"/>
    <col min="24" max="24" width="17.5703125" style="6" hidden="1" customWidth="1"/>
    <col min="25" max="25" width="32.140625" hidden="1" customWidth="1"/>
    <col min="26" max="27" width="12.42578125" style="6" hidden="1" customWidth="1"/>
    <col min="28" max="16384" width="8.85546875" style="93"/>
  </cols>
  <sheetData>
    <row r="1" spans="1:27" x14ac:dyDescent="0.25">
      <c r="A1" s="5" t="s">
        <v>153</v>
      </c>
      <c r="B1" s="81"/>
      <c r="C1" s="81"/>
      <c r="D1" s="81"/>
      <c r="E1" s="25"/>
      <c r="G1" s="82"/>
      <c r="H1" s="82"/>
      <c r="I1" s="82"/>
      <c r="W1"/>
      <c r="X1"/>
      <c r="Z1"/>
      <c r="AA1"/>
    </row>
    <row r="2" spans="1:27" x14ac:dyDescent="0.25">
      <c r="A2" s="107" t="str">
        <f>Ohje!B1</f>
        <v>TOIMENPITEET-V1-2026-09-17/MOTIVA</v>
      </c>
      <c r="D2" s="5"/>
      <c r="F2" s="83" t="s">
        <v>6</v>
      </c>
      <c r="G2" s="82"/>
      <c r="H2" s="82"/>
      <c r="I2" s="82"/>
      <c r="W2"/>
      <c r="X2" s="140"/>
      <c r="Y2" s="140"/>
      <c r="Z2"/>
      <c r="AA2"/>
    </row>
    <row r="3" spans="1:27" x14ac:dyDescent="0.25">
      <c r="C3" s="96" t="s">
        <v>7</v>
      </c>
      <c r="D3" s="97" t="str">
        <f>Ohje!B6</f>
        <v>Julkinen ala</v>
      </c>
      <c r="G3" s="82"/>
      <c r="H3" s="82"/>
      <c r="I3" s="82"/>
      <c r="M3" s="3"/>
      <c r="W3"/>
      <c r="X3"/>
      <c r="Z3"/>
      <c r="AA3"/>
    </row>
    <row r="4" spans="1:27" x14ac:dyDescent="0.25">
      <c r="D4" s="84" t="s">
        <v>8</v>
      </c>
      <c r="E4" s="83" t="e">
        <f>VLOOKUP(D3,Table5[],3,FALSE)</f>
        <v>#N/A</v>
      </c>
      <c r="F4" s="83"/>
      <c r="G4" s="82"/>
      <c r="H4" s="82"/>
      <c r="I4" s="82"/>
      <c r="W4"/>
      <c r="X4"/>
      <c r="Z4"/>
      <c r="AA4"/>
    </row>
    <row r="5" spans="1:27" s="92" customFormat="1" hidden="1" x14ac:dyDescent="0.25">
      <c r="A5" s="28" t="s">
        <v>161</v>
      </c>
      <c r="B5" s="28" t="s">
        <v>205</v>
      </c>
      <c r="C5" s="28" t="s">
        <v>381</v>
      </c>
      <c r="D5" s="28" t="s">
        <v>29</v>
      </c>
      <c r="E5" s="28" t="s">
        <v>162</v>
      </c>
      <c r="F5" s="28" t="s">
        <v>163</v>
      </c>
      <c r="G5" s="91" t="s">
        <v>164</v>
      </c>
      <c r="H5" s="91" t="s">
        <v>165</v>
      </c>
      <c r="I5" s="91" t="s">
        <v>166</v>
      </c>
      <c r="J5" s="28" t="s">
        <v>167</v>
      </c>
      <c r="K5" s="28" t="s">
        <v>168</v>
      </c>
      <c r="L5" s="28" t="s">
        <v>169</v>
      </c>
      <c r="M5" s="28" t="s">
        <v>170</v>
      </c>
      <c r="N5" s="28" t="s">
        <v>33</v>
      </c>
      <c r="O5" s="28" t="s">
        <v>34</v>
      </c>
      <c r="P5" s="95" t="s">
        <v>382</v>
      </c>
      <c r="Q5" s="28" t="s">
        <v>172</v>
      </c>
      <c r="R5" s="28" t="s">
        <v>173</v>
      </c>
      <c r="S5" s="95" t="s">
        <v>383</v>
      </c>
      <c r="T5" s="95" t="s">
        <v>384</v>
      </c>
      <c r="U5" s="28" t="s">
        <v>174</v>
      </c>
      <c r="V5" s="28" t="s">
        <v>149</v>
      </c>
      <c r="W5" s="28" t="s">
        <v>171</v>
      </c>
      <c r="X5" s="28" t="s">
        <v>175</v>
      </c>
      <c r="Y5" s="28" t="s">
        <v>176</v>
      </c>
      <c r="Z5" s="28"/>
      <c r="AA5" s="28"/>
    </row>
    <row r="6" spans="1:27" x14ac:dyDescent="0.25">
      <c r="A6" s="5" t="s">
        <v>379</v>
      </c>
      <c r="B6" s="81"/>
      <c r="C6" s="81"/>
      <c r="D6" s="81"/>
      <c r="F6" s="83" t="s">
        <v>9</v>
      </c>
      <c r="G6" s="82"/>
      <c r="H6" s="82"/>
      <c r="I6" s="82"/>
      <c r="W6"/>
      <c r="X6"/>
      <c r="Z6"/>
      <c r="AA6"/>
    </row>
    <row r="7" spans="1:27" s="94" customFormat="1" x14ac:dyDescent="0.25">
      <c r="A7" s="85" t="s">
        <v>10</v>
      </c>
      <c r="B7" s="86" t="s">
        <v>330</v>
      </c>
      <c r="C7" s="87" t="s">
        <v>11</v>
      </c>
      <c r="D7" s="86" t="s">
        <v>331</v>
      </c>
      <c r="E7" s="88" t="s">
        <v>332</v>
      </c>
      <c r="F7" s="88" t="s">
        <v>12</v>
      </c>
      <c r="G7" s="88" t="s">
        <v>13</v>
      </c>
      <c r="H7" s="85" t="s">
        <v>14</v>
      </c>
      <c r="I7" s="85" t="s">
        <v>15</v>
      </c>
      <c r="J7" s="85" t="s">
        <v>16</v>
      </c>
      <c r="K7" s="85" t="s">
        <v>17</v>
      </c>
      <c r="L7" s="85" t="s">
        <v>18</v>
      </c>
      <c r="M7" s="85" t="s">
        <v>19</v>
      </c>
      <c r="N7" s="85" t="s">
        <v>20</v>
      </c>
      <c r="O7" s="85" t="s">
        <v>21</v>
      </c>
      <c r="P7" s="85" t="s">
        <v>22</v>
      </c>
      <c r="Q7" s="85" t="s">
        <v>23</v>
      </c>
      <c r="R7" s="85" t="s">
        <v>24</v>
      </c>
      <c r="S7" s="89" t="s">
        <v>364</v>
      </c>
      <c r="T7" s="85" t="s">
        <v>25</v>
      </c>
      <c r="U7" s="85" t="s">
        <v>122</v>
      </c>
      <c r="V7" s="85" t="s">
        <v>151</v>
      </c>
      <c r="W7" s="85"/>
      <c r="X7" s="85" t="s">
        <v>353</v>
      </c>
      <c r="Y7" s="85" t="s">
        <v>354</v>
      </c>
      <c r="Z7" s="90"/>
      <c r="AA7" s="90"/>
    </row>
    <row r="8" spans="1:27" s="78" customFormat="1" ht="15.75" x14ac:dyDescent="0.25">
      <c r="A8" s="34"/>
      <c r="B8" s="5"/>
      <c r="C8" s="34"/>
      <c r="D8" s="5"/>
      <c r="E8" s="5"/>
      <c r="F8" s="34"/>
      <c r="G8" s="36"/>
      <c r="H8" s="34"/>
      <c r="I8" s="137" t="s">
        <v>26</v>
      </c>
      <c r="J8" s="138"/>
      <c r="K8" s="138"/>
      <c r="L8" s="138"/>
      <c r="M8" s="139"/>
      <c r="N8" s="37" t="s">
        <v>27</v>
      </c>
      <c r="O8" s="34"/>
      <c r="P8" s="34"/>
      <c r="Q8" s="34"/>
      <c r="R8" s="34"/>
      <c r="S8" s="35"/>
      <c r="T8" s="34"/>
      <c r="U8" s="34"/>
      <c r="V8" s="34"/>
      <c r="W8" s="34"/>
      <c r="X8" s="34"/>
      <c r="Y8" s="34"/>
      <c r="Z8" s="34"/>
      <c r="AA8" s="34"/>
    </row>
    <row r="9" spans="1:27" s="78" customFormat="1" ht="47.25" x14ac:dyDescent="0.25">
      <c r="A9" s="98" t="s">
        <v>28</v>
      </c>
      <c r="B9" s="99" t="s">
        <v>326</v>
      </c>
      <c r="C9" s="100" t="s">
        <v>150</v>
      </c>
      <c r="D9" s="99" t="s">
        <v>385</v>
      </c>
      <c r="E9" s="98" t="s">
        <v>322</v>
      </c>
      <c r="F9" s="98" t="s">
        <v>30</v>
      </c>
      <c r="G9" s="101" t="s">
        <v>31</v>
      </c>
      <c r="H9" s="98" t="s">
        <v>32</v>
      </c>
      <c r="I9" s="102" t="s">
        <v>302</v>
      </c>
      <c r="J9" s="102" t="s">
        <v>303</v>
      </c>
      <c r="K9" s="102" t="s">
        <v>304</v>
      </c>
      <c r="L9" s="103" t="s">
        <v>320</v>
      </c>
      <c r="M9" s="102" t="s">
        <v>321</v>
      </c>
      <c r="N9" s="99" t="s">
        <v>33</v>
      </c>
      <c r="O9" s="99" t="s">
        <v>34</v>
      </c>
      <c r="P9" s="99" t="s">
        <v>323</v>
      </c>
      <c r="Q9" s="99" t="s">
        <v>324</v>
      </c>
      <c r="R9" s="99" t="s">
        <v>367</v>
      </c>
      <c r="S9" s="99" t="s">
        <v>356</v>
      </c>
      <c r="T9" s="99" t="s">
        <v>350</v>
      </c>
      <c r="U9" s="98" t="s">
        <v>35</v>
      </c>
      <c r="V9" s="99" t="s">
        <v>366</v>
      </c>
      <c r="W9" s="45" t="s">
        <v>319</v>
      </c>
      <c r="X9" s="43" t="s">
        <v>36</v>
      </c>
      <c r="Y9" s="43" t="s">
        <v>378</v>
      </c>
      <c r="Z9" s="77" t="s">
        <v>308</v>
      </c>
      <c r="AA9" s="77" t="s">
        <v>309</v>
      </c>
    </row>
    <row r="10" spans="1:27" s="78" customFormat="1" ht="15.75" x14ac:dyDescent="0.25">
      <c r="A10" s="46"/>
      <c r="B10" s="48"/>
      <c r="C10" s="51"/>
      <c r="D10" s="47"/>
      <c r="E10" s="48"/>
      <c r="F10" s="48"/>
      <c r="G10" s="49"/>
      <c r="H10" s="50"/>
      <c r="I10" s="51"/>
      <c r="J10" s="51"/>
      <c r="K10" s="76"/>
      <c r="L10" s="51"/>
      <c r="M10" s="51"/>
      <c r="N10" s="48"/>
      <c r="O10" s="48"/>
      <c r="P10" s="58" t="str">
        <f>IF(Table6[[#This Row],[KTEK/TEK]]="KTEK",5,IF(Table6[[#This Row],[KTEK/TEK]]="TEK",15,""))</f>
        <v/>
      </c>
      <c r="Q10" s="48"/>
      <c r="R10" s="48"/>
      <c r="S10" s="48"/>
      <c r="T10" s="48"/>
      <c r="U10" s="48"/>
      <c r="V10" s="66"/>
      <c r="W10" s="69" t="str">
        <f t="shared" ref="W10:W41" si="0">IF(F10="",IF(P10="","",P10),IF(F10="KTEK",5,IF(F10="TEK",IF(P10="",15,P10),"")))</f>
        <v/>
      </c>
      <c r="X10" s="78" t="str">
        <f>IF(ISBLANK(Table6[[#This Row],[Toimenpideluokka]]),"",VLOOKUP(CONCATENATE($D$3,"_",Table6[[#This Row],[Toimenpideluokka]]),'3 Toimenpiteiden luokittelu'!$B$9:$E$85,4,FALSE))</f>
        <v/>
      </c>
      <c r="Y10" s="78" t="str">
        <f>IF(ISBLANK(Table6[[#This Row],[Tarkempi luokitus]]),"",VLOOKUP(AA10,'3 Toimenpiteiden luokittelu'!$B$89:$D$339,3,FALSE))</f>
        <v/>
      </c>
      <c r="Z10" s="78" t="str">
        <f>IF(ISBLANK(Table6[[#This Row],[Toimenpideluokka]]),"",_xlfn.CONCAT(IF($D$3="Julkinen ala","Julkinenala",$D$3),"_",Table6[[#This Row],[Toimenpidekoodi]]))</f>
        <v/>
      </c>
      <c r="AA10" s="78" t="str">
        <f>IF(ISBLANK(Table6[[#This Row],[Tarkempi luokitus]]),"",_xlfn.CONCAT($D$3,"_",Table6[[#This Row],[Toimenpideluokka]],"_",Table6[[#This Row],[Tarkempi luokitus]]))</f>
        <v/>
      </c>
    </row>
    <row r="11" spans="1:27" s="78" customFormat="1" ht="15.75" x14ac:dyDescent="0.25">
      <c r="A11" s="52"/>
      <c r="B11" s="54"/>
      <c r="C11" s="57"/>
      <c r="D11" s="53"/>
      <c r="E11" s="54"/>
      <c r="F11" s="54"/>
      <c r="G11" s="55"/>
      <c r="H11" s="56"/>
      <c r="I11" s="57"/>
      <c r="J11" s="57"/>
      <c r="K11" s="57"/>
      <c r="L11" s="57"/>
      <c r="M11" s="57"/>
      <c r="N11" s="54"/>
      <c r="O11" s="54"/>
      <c r="P11" s="58" t="str">
        <f>IF(Table6[[#This Row],[KTEK/TEK]]="KTEK",5,IF(Table6[[#This Row],[KTEK/TEK]]="TEK",15,""))</f>
        <v/>
      </c>
      <c r="Q11" s="54"/>
      <c r="R11" s="54"/>
      <c r="S11" s="54"/>
      <c r="T11" s="54"/>
      <c r="U11" s="54"/>
      <c r="V11" s="67"/>
      <c r="W11" s="70" t="str">
        <f t="shared" si="0"/>
        <v/>
      </c>
      <c r="X11" s="78" t="str">
        <f>IF(ISBLANK(Table6[[#This Row],[Toimenpideluokka]]),"",VLOOKUP(CONCATENATE($D$3,"_",Table6[[#This Row],[Toimenpideluokka]]),'3 Toimenpiteiden luokittelu'!$B$9:$E$85,4,FALSE))</f>
        <v/>
      </c>
      <c r="Y11" s="78" t="str">
        <f>IF(ISBLANK(Table6[[#This Row],[Tarkempi luokitus]]),"",VLOOKUP(AA11,'3 Toimenpiteiden luokittelu'!$B$89:$D$339,3,FALSE))</f>
        <v/>
      </c>
      <c r="Z11" s="78" t="str">
        <f>IF(ISBLANK(Table6[[#This Row],[Toimenpideluokka]]),"",_xlfn.CONCAT(IF($D$3="Julkinen ala","Julkinenala",$D$3),"_",Table6[[#This Row],[Toimenpidekoodi]]))</f>
        <v/>
      </c>
      <c r="AA11" s="78" t="str">
        <f>IF(ISBLANK(Table6[[#This Row],[Tarkempi luokitus]]),"",_xlfn.CONCAT($D$3,"_",Table6[[#This Row],[Toimenpideluokka]],"_",Table6[[#This Row],[Tarkempi luokitus]]))</f>
        <v/>
      </c>
    </row>
    <row r="12" spans="1:27" s="78" customFormat="1" ht="15.75" x14ac:dyDescent="0.25">
      <c r="A12" s="52"/>
      <c r="B12" s="54"/>
      <c r="C12" s="57"/>
      <c r="D12" s="53"/>
      <c r="E12" s="54"/>
      <c r="F12" s="54"/>
      <c r="G12" s="55"/>
      <c r="H12" s="56"/>
      <c r="I12" s="57"/>
      <c r="J12" s="57"/>
      <c r="K12" s="57"/>
      <c r="L12" s="57"/>
      <c r="M12" s="57"/>
      <c r="N12" s="54"/>
      <c r="O12" s="54"/>
      <c r="P12" s="58" t="str">
        <f>IF(Table6[[#This Row],[KTEK/TEK]]="KTEK",5,IF(Table6[[#This Row],[KTEK/TEK]]="TEK",15,""))</f>
        <v/>
      </c>
      <c r="Q12" s="54"/>
      <c r="R12" s="54"/>
      <c r="S12" s="54"/>
      <c r="T12" s="54"/>
      <c r="U12" s="54"/>
      <c r="V12" s="67"/>
      <c r="W12" s="70" t="str">
        <f t="shared" si="0"/>
        <v/>
      </c>
      <c r="X12" s="78" t="str">
        <f>IF(ISBLANK(Table6[[#This Row],[Toimenpideluokka]]),"",VLOOKUP(CONCATENATE($D$3,"_",Table6[[#This Row],[Toimenpideluokka]]),'3 Toimenpiteiden luokittelu'!$B$9:$E$85,4,FALSE))</f>
        <v/>
      </c>
      <c r="Y12" s="78" t="str">
        <f>IF(ISBLANK(Table6[[#This Row],[Tarkempi luokitus]]),"",VLOOKUP(AA12,'3 Toimenpiteiden luokittelu'!$B$89:$D$339,3,FALSE))</f>
        <v/>
      </c>
      <c r="Z12" s="78" t="str">
        <f>IF(ISBLANK(Table6[[#This Row],[Toimenpideluokka]]),"",_xlfn.CONCAT(IF($D$3="Julkinen ala","Julkinenala",$D$3),"_",Table6[[#This Row],[Toimenpidekoodi]]))</f>
        <v/>
      </c>
      <c r="AA12" s="78" t="str">
        <f>IF(ISBLANK(Table6[[#This Row],[Tarkempi luokitus]]),"",_xlfn.CONCAT($D$3,"_",Table6[[#This Row],[Toimenpideluokka]],"_",Table6[[#This Row],[Tarkempi luokitus]]))</f>
        <v/>
      </c>
    </row>
    <row r="13" spans="1:27" s="78" customFormat="1" ht="15.75" x14ac:dyDescent="0.25">
      <c r="A13" s="52"/>
      <c r="B13" s="54"/>
      <c r="C13" s="57"/>
      <c r="D13" s="53"/>
      <c r="E13" s="54"/>
      <c r="F13" s="54"/>
      <c r="G13" s="55"/>
      <c r="H13" s="56"/>
      <c r="I13" s="57"/>
      <c r="J13" s="57"/>
      <c r="K13" s="57"/>
      <c r="L13" s="57"/>
      <c r="M13" s="57"/>
      <c r="N13" s="54"/>
      <c r="O13" s="54"/>
      <c r="P13" s="58" t="str">
        <f>IF(Table6[[#This Row],[KTEK/TEK]]="KTEK",5,IF(Table6[[#This Row],[KTEK/TEK]]="TEK",15,""))</f>
        <v/>
      </c>
      <c r="Q13" s="54"/>
      <c r="R13" s="54"/>
      <c r="S13" s="54"/>
      <c r="T13" s="54"/>
      <c r="U13" s="54"/>
      <c r="V13" s="67"/>
      <c r="W13" s="70" t="str">
        <f t="shared" si="0"/>
        <v/>
      </c>
      <c r="X13" s="78" t="str">
        <f>IF(ISBLANK(Table6[[#This Row],[Toimenpideluokka]]),"",VLOOKUP(CONCATENATE($D$3,"_",Table6[[#This Row],[Toimenpideluokka]]),'3 Toimenpiteiden luokittelu'!$B$9:$E$85,4,FALSE))</f>
        <v/>
      </c>
      <c r="Y13" s="78" t="str">
        <f>IF(ISBLANK(Table6[[#This Row],[Tarkempi luokitus]]),"",VLOOKUP(AA13,'3 Toimenpiteiden luokittelu'!$B$89:$D$339,3,FALSE))</f>
        <v/>
      </c>
      <c r="Z13" s="78" t="str">
        <f>IF(ISBLANK(Table6[[#This Row],[Toimenpideluokka]]),"",_xlfn.CONCAT(IF($D$3="Julkinen ala","Julkinenala",$D$3),"_",Table6[[#This Row],[Toimenpidekoodi]]))</f>
        <v/>
      </c>
      <c r="AA13" s="78" t="str">
        <f>IF(ISBLANK(Table6[[#This Row],[Tarkempi luokitus]]),"",_xlfn.CONCAT($D$3,"_",Table6[[#This Row],[Toimenpideluokka]],"_",Table6[[#This Row],[Tarkempi luokitus]]))</f>
        <v/>
      </c>
    </row>
    <row r="14" spans="1:27" s="78" customFormat="1" ht="15.75" x14ac:dyDescent="0.25">
      <c r="A14" s="52"/>
      <c r="B14" s="54"/>
      <c r="C14" s="57"/>
      <c r="D14" s="53"/>
      <c r="E14" s="54"/>
      <c r="F14" s="54"/>
      <c r="G14" s="55"/>
      <c r="H14" s="56"/>
      <c r="I14" s="57"/>
      <c r="J14" s="57"/>
      <c r="K14" s="57"/>
      <c r="L14" s="57"/>
      <c r="M14" s="57"/>
      <c r="N14" s="54"/>
      <c r="O14" s="54"/>
      <c r="P14" s="58" t="str">
        <f>IF(Table6[[#This Row],[KTEK/TEK]]="KTEK",5,IF(Table6[[#This Row],[KTEK/TEK]]="TEK",15,""))</f>
        <v/>
      </c>
      <c r="Q14" s="54"/>
      <c r="R14" s="54"/>
      <c r="S14" s="54"/>
      <c r="T14" s="54"/>
      <c r="U14" s="54"/>
      <c r="V14" s="67"/>
      <c r="W14" s="70" t="str">
        <f t="shared" si="0"/>
        <v/>
      </c>
      <c r="X14" s="78" t="str">
        <f>IF(ISBLANK(Table6[[#This Row],[Toimenpideluokka]]),"",VLOOKUP(CONCATENATE($D$3,"_",Table6[[#This Row],[Toimenpideluokka]]),'3 Toimenpiteiden luokittelu'!$B$9:$E$85,4,FALSE))</f>
        <v/>
      </c>
      <c r="Y14" s="78" t="str">
        <f>IF(ISBLANK(Table6[[#This Row],[Tarkempi luokitus]]),"",VLOOKUP(AA14,'3 Toimenpiteiden luokittelu'!$B$89:$D$339,3,FALSE))</f>
        <v/>
      </c>
      <c r="Z14" s="78" t="str">
        <f>IF(ISBLANK(Table6[[#This Row],[Toimenpideluokka]]),"",_xlfn.CONCAT(IF($D$3="Julkinen ala","Julkinenala",$D$3),"_",Table6[[#This Row],[Toimenpidekoodi]]))</f>
        <v/>
      </c>
      <c r="AA14" s="78" t="str">
        <f>IF(ISBLANK(Table6[[#This Row],[Tarkempi luokitus]]),"",_xlfn.CONCAT($D$3,"_",Table6[[#This Row],[Toimenpideluokka]],"_",Table6[[#This Row],[Tarkempi luokitus]]))</f>
        <v/>
      </c>
    </row>
    <row r="15" spans="1:27" s="78" customFormat="1" ht="15.75" x14ac:dyDescent="0.25">
      <c r="A15" s="52"/>
      <c r="B15" s="54"/>
      <c r="C15" s="57"/>
      <c r="D15" s="53"/>
      <c r="E15" s="54"/>
      <c r="F15" s="54"/>
      <c r="G15" s="55"/>
      <c r="H15" s="56"/>
      <c r="I15" s="57"/>
      <c r="J15" s="57"/>
      <c r="K15" s="57"/>
      <c r="L15" s="57"/>
      <c r="M15" s="57"/>
      <c r="N15" s="54"/>
      <c r="O15" s="54"/>
      <c r="P15" s="58" t="str">
        <f>IF(Table6[[#This Row],[KTEK/TEK]]="KTEK",5,IF(Table6[[#This Row],[KTEK/TEK]]="TEK",15,""))</f>
        <v/>
      </c>
      <c r="Q15" s="54"/>
      <c r="R15" s="54"/>
      <c r="S15" s="54"/>
      <c r="T15" s="54"/>
      <c r="U15" s="54"/>
      <c r="V15" s="67"/>
      <c r="W15" s="70" t="str">
        <f t="shared" si="0"/>
        <v/>
      </c>
      <c r="X15" s="78" t="str">
        <f>IF(ISBLANK(Table6[[#This Row],[Toimenpideluokka]]),"",VLOOKUP(CONCATENATE($D$3,"_",Table6[[#This Row],[Toimenpideluokka]]),'3 Toimenpiteiden luokittelu'!$B$9:$E$85,4,FALSE))</f>
        <v/>
      </c>
      <c r="Y15" s="78" t="str">
        <f>IF(ISBLANK(Table6[[#This Row],[Tarkempi luokitus]]),"",VLOOKUP(AA15,'3 Toimenpiteiden luokittelu'!$B$89:$D$339,3,FALSE))</f>
        <v/>
      </c>
      <c r="Z15" s="78" t="str">
        <f>IF(ISBLANK(Table6[[#This Row],[Toimenpideluokka]]),"",_xlfn.CONCAT(IF($D$3="Julkinen ala","Julkinenala",$D$3),"_",Table6[[#This Row],[Toimenpidekoodi]]))</f>
        <v/>
      </c>
      <c r="AA15" s="78" t="str">
        <f>IF(ISBLANK(Table6[[#This Row],[Tarkempi luokitus]]),"",_xlfn.CONCAT($D$3,"_",Table6[[#This Row],[Toimenpideluokka]],"_",Table6[[#This Row],[Tarkempi luokitus]]))</f>
        <v/>
      </c>
    </row>
    <row r="16" spans="1:27" s="78" customFormat="1" ht="15.75" x14ac:dyDescent="0.25">
      <c r="A16" s="52"/>
      <c r="B16" s="54"/>
      <c r="C16" s="57"/>
      <c r="D16" s="53"/>
      <c r="E16" s="54"/>
      <c r="F16" s="54"/>
      <c r="G16" s="55"/>
      <c r="H16" s="56"/>
      <c r="I16" s="57"/>
      <c r="J16" s="57"/>
      <c r="K16" s="57"/>
      <c r="L16" s="57"/>
      <c r="M16" s="57"/>
      <c r="N16" s="54"/>
      <c r="O16" s="54"/>
      <c r="P16" s="58" t="str">
        <f>IF(Table6[[#This Row],[KTEK/TEK]]="KTEK",5,IF(Table6[[#This Row],[KTEK/TEK]]="TEK",15,""))</f>
        <v/>
      </c>
      <c r="Q16" s="54"/>
      <c r="R16" s="54"/>
      <c r="S16" s="54"/>
      <c r="T16" s="54"/>
      <c r="U16" s="54"/>
      <c r="V16" s="67"/>
      <c r="W16" s="70" t="str">
        <f t="shared" si="0"/>
        <v/>
      </c>
      <c r="X16" s="78" t="str">
        <f>IF(ISBLANK(Table6[[#This Row],[Toimenpideluokka]]),"",VLOOKUP(CONCATENATE($D$3,"_",Table6[[#This Row],[Toimenpideluokka]]),'3 Toimenpiteiden luokittelu'!$B$9:$E$85,4,FALSE))</f>
        <v/>
      </c>
      <c r="Y16" s="78" t="str">
        <f>IF(ISBLANK(Table6[[#This Row],[Tarkempi luokitus]]),"",VLOOKUP(AA16,'3 Toimenpiteiden luokittelu'!$B$89:$D$339,3,FALSE))</f>
        <v/>
      </c>
      <c r="Z16" s="78" t="str">
        <f>IF(ISBLANK(Table6[[#This Row],[Toimenpideluokka]]),"",_xlfn.CONCAT(IF($D$3="Julkinen ala","Julkinenala",$D$3),"_",Table6[[#This Row],[Toimenpidekoodi]]))</f>
        <v/>
      </c>
      <c r="AA16" s="78" t="str">
        <f>IF(ISBLANK(Table6[[#This Row],[Tarkempi luokitus]]),"",_xlfn.CONCAT($D$3,"_",Table6[[#This Row],[Toimenpideluokka]],"_",Table6[[#This Row],[Tarkempi luokitus]]))</f>
        <v/>
      </c>
    </row>
    <row r="17" spans="1:27" s="78" customFormat="1" ht="15.75" x14ac:dyDescent="0.25">
      <c r="A17" s="52"/>
      <c r="B17" s="54"/>
      <c r="C17" s="57"/>
      <c r="D17" s="53"/>
      <c r="E17" s="54"/>
      <c r="F17" s="54"/>
      <c r="G17" s="55"/>
      <c r="H17" s="56"/>
      <c r="I17" s="57"/>
      <c r="J17" s="57"/>
      <c r="K17" s="57"/>
      <c r="L17" s="57"/>
      <c r="M17" s="57"/>
      <c r="N17" s="54"/>
      <c r="O17" s="54"/>
      <c r="P17" s="58" t="str">
        <f>IF(Table6[[#This Row],[KTEK/TEK]]="KTEK",5,IF(Table6[[#This Row],[KTEK/TEK]]="TEK",15,""))</f>
        <v/>
      </c>
      <c r="Q17" s="54"/>
      <c r="R17" s="54"/>
      <c r="S17" s="54"/>
      <c r="T17" s="54"/>
      <c r="U17" s="54"/>
      <c r="V17" s="67"/>
      <c r="W17" s="70" t="str">
        <f t="shared" si="0"/>
        <v/>
      </c>
      <c r="X17" s="78" t="str">
        <f>IF(ISBLANK(Table6[[#This Row],[Toimenpideluokka]]),"",VLOOKUP(CONCATENATE($D$3,"_",Table6[[#This Row],[Toimenpideluokka]]),'3 Toimenpiteiden luokittelu'!$B$9:$E$85,4,FALSE))</f>
        <v/>
      </c>
      <c r="Y17" s="78" t="str">
        <f>IF(ISBLANK(Table6[[#This Row],[Tarkempi luokitus]]),"",VLOOKUP(AA17,'3 Toimenpiteiden luokittelu'!$B$89:$D$339,3,FALSE))</f>
        <v/>
      </c>
      <c r="Z17" s="78" t="str">
        <f>IF(ISBLANK(Table6[[#This Row],[Toimenpideluokka]]),"",_xlfn.CONCAT(IF($D$3="Julkinen ala","Julkinenala",$D$3),"_",Table6[[#This Row],[Toimenpidekoodi]]))</f>
        <v/>
      </c>
      <c r="AA17" s="78" t="str">
        <f>IF(ISBLANK(Table6[[#This Row],[Tarkempi luokitus]]),"",_xlfn.CONCAT($D$3,"_",Table6[[#This Row],[Toimenpideluokka]],"_",Table6[[#This Row],[Tarkempi luokitus]]))</f>
        <v/>
      </c>
    </row>
    <row r="18" spans="1:27" s="78" customFormat="1" ht="15.75" x14ac:dyDescent="0.25">
      <c r="A18" s="52"/>
      <c r="B18" s="54"/>
      <c r="C18" s="57"/>
      <c r="D18" s="53"/>
      <c r="E18" s="54"/>
      <c r="F18" s="54"/>
      <c r="G18" s="55"/>
      <c r="H18" s="56"/>
      <c r="I18" s="57"/>
      <c r="J18" s="57"/>
      <c r="K18" s="57"/>
      <c r="L18" s="57"/>
      <c r="M18" s="57"/>
      <c r="N18" s="54"/>
      <c r="O18" s="54"/>
      <c r="P18" s="58" t="str">
        <f>IF(Table6[[#This Row],[KTEK/TEK]]="KTEK",5,IF(Table6[[#This Row],[KTEK/TEK]]="TEK",15,""))</f>
        <v/>
      </c>
      <c r="Q18" s="54"/>
      <c r="R18" s="54"/>
      <c r="S18" s="54"/>
      <c r="T18" s="54"/>
      <c r="U18" s="54"/>
      <c r="V18" s="67"/>
      <c r="W18" s="70" t="str">
        <f t="shared" si="0"/>
        <v/>
      </c>
      <c r="X18" s="78" t="str">
        <f>IF(ISBLANK(Table6[[#This Row],[Toimenpideluokka]]),"",VLOOKUP(CONCATENATE($D$3,"_",Table6[[#This Row],[Toimenpideluokka]]),'3 Toimenpiteiden luokittelu'!$B$9:$E$85,4,FALSE))</f>
        <v/>
      </c>
      <c r="Y18" s="78" t="str">
        <f>IF(ISBLANK(Table6[[#This Row],[Tarkempi luokitus]]),"",VLOOKUP(AA18,'3 Toimenpiteiden luokittelu'!$B$89:$D$339,3,FALSE))</f>
        <v/>
      </c>
      <c r="Z18" s="78" t="str">
        <f>IF(ISBLANK(Table6[[#This Row],[Toimenpideluokka]]),"",_xlfn.CONCAT(IF($D$3="Julkinen ala","Julkinenala",$D$3),"_",Table6[[#This Row],[Toimenpidekoodi]]))</f>
        <v/>
      </c>
      <c r="AA18" s="78" t="str">
        <f>IF(ISBLANK(Table6[[#This Row],[Tarkempi luokitus]]),"",_xlfn.CONCAT($D$3,"_",Table6[[#This Row],[Toimenpideluokka]],"_",Table6[[#This Row],[Tarkempi luokitus]]))</f>
        <v/>
      </c>
    </row>
    <row r="19" spans="1:27" s="78" customFormat="1" ht="15.75" x14ac:dyDescent="0.25">
      <c r="A19" s="52"/>
      <c r="B19" s="54"/>
      <c r="C19" s="57"/>
      <c r="D19" s="53"/>
      <c r="E19" s="54"/>
      <c r="F19" s="54"/>
      <c r="G19" s="55"/>
      <c r="H19" s="56"/>
      <c r="I19" s="57"/>
      <c r="J19" s="57"/>
      <c r="K19" s="57"/>
      <c r="L19" s="57"/>
      <c r="M19" s="57"/>
      <c r="N19" s="54"/>
      <c r="O19" s="54"/>
      <c r="P19" s="58" t="str">
        <f>IF(Table6[[#This Row],[KTEK/TEK]]="KTEK",5,IF(Table6[[#This Row],[KTEK/TEK]]="TEK",15,""))</f>
        <v/>
      </c>
      <c r="Q19" s="54"/>
      <c r="R19" s="54"/>
      <c r="S19" s="54"/>
      <c r="T19" s="54"/>
      <c r="U19" s="54"/>
      <c r="V19" s="67"/>
      <c r="W19" s="70" t="str">
        <f t="shared" si="0"/>
        <v/>
      </c>
      <c r="X19" s="78" t="str">
        <f>IF(ISBLANK(Table6[[#This Row],[Toimenpideluokka]]),"",VLOOKUP(CONCATENATE($D$3,"_",Table6[[#This Row],[Toimenpideluokka]]),'3 Toimenpiteiden luokittelu'!$B$9:$E$85,4,FALSE))</f>
        <v/>
      </c>
      <c r="Y19" s="78" t="str">
        <f>IF(ISBLANK(Table6[[#This Row],[Tarkempi luokitus]]),"",VLOOKUP(AA19,'3 Toimenpiteiden luokittelu'!$B$89:$D$339,3,FALSE))</f>
        <v/>
      </c>
      <c r="Z19" s="78" t="str">
        <f>IF(ISBLANK(Table6[[#This Row],[Toimenpideluokka]]),"",_xlfn.CONCAT(IF($D$3="Julkinen ala","Julkinenala",$D$3),"_",Table6[[#This Row],[Toimenpidekoodi]]))</f>
        <v/>
      </c>
      <c r="AA19" s="78" t="str">
        <f>IF(ISBLANK(Table6[[#This Row],[Tarkempi luokitus]]),"",_xlfn.CONCAT($D$3,"_",Table6[[#This Row],[Toimenpideluokka]],"_",Table6[[#This Row],[Tarkempi luokitus]]))</f>
        <v/>
      </c>
    </row>
    <row r="20" spans="1:27" s="78" customFormat="1" ht="15.75" x14ac:dyDescent="0.25">
      <c r="A20" s="52"/>
      <c r="B20" s="54"/>
      <c r="C20" s="57"/>
      <c r="D20" s="53"/>
      <c r="E20" s="54"/>
      <c r="F20" s="54"/>
      <c r="G20" s="55"/>
      <c r="H20" s="56"/>
      <c r="I20" s="57"/>
      <c r="J20" s="57"/>
      <c r="K20" s="57"/>
      <c r="L20" s="57"/>
      <c r="M20" s="57"/>
      <c r="N20" s="54"/>
      <c r="O20" s="54"/>
      <c r="P20" s="58" t="str">
        <f>IF(Table6[[#This Row],[KTEK/TEK]]="KTEK",5,IF(Table6[[#This Row],[KTEK/TEK]]="TEK",15,""))</f>
        <v/>
      </c>
      <c r="Q20" s="54"/>
      <c r="R20" s="54"/>
      <c r="S20" s="54"/>
      <c r="T20" s="54"/>
      <c r="U20" s="54"/>
      <c r="V20" s="67"/>
      <c r="W20" s="70" t="str">
        <f t="shared" si="0"/>
        <v/>
      </c>
      <c r="X20" s="78" t="str">
        <f>IF(ISBLANK(Table6[[#This Row],[Toimenpideluokka]]),"",VLOOKUP(CONCATENATE($D$3,"_",Table6[[#This Row],[Toimenpideluokka]]),'3 Toimenpiteiden luokittelu'!$B$9:$E$85,4,FALSE))</f>
        <v/>
      </c>
      <c r="Y20" s="78" t="str">
        <f>IF(ISBLANK(Table6[[#This Row],[Tarkempi luokitus]]),"",VLOOKUP(AA20,'3 Toimenpiteiden luokittelu'!$B$89:$D$339,3,FALSE))</f>
        <v/>
      </c>
      <c r="Z20" s="78" t="str">
        <f>IF(ISBLANK(Table6[[#This Row],[Toimenpideluokka]]),"",_xlfn.CONCAT(IF($D$3="Julkinen ala","Julkinenala",$D$3),"_",Table6[[#This Row],[Toimenpidekoodi]]))</f>
        <v/>
      </c>
      <c r="AA20" s="78" t="str">
        <f>IF(ISBLANK(Table6[[#This Row],[Tarkempi luokitus]]),"",_xlfn.CONCAT($D$3,"_",Table6[[#This Row],[Toimenpideluokka]],"_",Table6[[#This Row],[Tarkempi luokitus]]))</f>
        <v/>
      </c>
    </row>
    <row r="21" spans="1:27" s="78" customFormat="1" ht="15.75" x14ac:dyDescent="0.25">
      <c r="A21" s="52"/>
      <c r="B21" s="54"/>
      <c r="C21" s="57"/>
      <c r="D21" s="53"/>
      <c r="E21" s="54"/>
      <c r="F21" s="54"/>
      <c r="G21" s="55"/>
      <c r="H21" s="56"/>
      <c r="I21" s="57"/>
      <c r="J21" s="57"/>
      <c r="K21" s="57"/>
      <c r="L21" s="57"/>
      <c r="M21" s="57"/>
      <c r="N21" s="54"/>
      <c r="O21" s="54"/>
      <c r="P21" s="58" t="str">
        <f>IF(Table6[[#This Row],[KTEK/TEK]]="KTEK",5,IF(Table6[[#This Row],[KTEK/TEK]]="TEK",15,""))</f>
        <v/>
      </c>
      <c r="Q21" s="54"/>
      <c r="R21" s="54"/>
      <c r="S21" s="54"/>
      <c r="T21" s="54"/>
      <c r="U21" s="54"/>
      <c r="V21" s="67"/>
      <c r="W21" s="70" t="str">
        <f t="shared" si="0"/>
        <v/>
      </c>
      <c r="X21" s="78" t="str">
        <f>IF(ISBLANK(Table6[[#This Row],[Toimenpideluokka]]),"",VLOOKUP(CONCATENATE($D$3,"_",Table6[[#This Row],[Toimenpideluokka]]),'3 Toimenpiteiden luokittelu'!$B$9:$E$85,4,FALSE))</f>
        <v/>
      </c>
      <c r="Y21" s="78" t="str">
        <f>IF(ISBLANK(Table6[[#This Row],[Tarkempi luokitus]]),"",VLOOKUP(AA21,'3 Toimenpiteiden luokittelu'!$B$89:$D$339,3,FALSE))</f>
        <v/>
      </c>
      <c r="Z21" s="78" t="str">
        <f>IF(ISBLANK(Table6[[#This Row],[Toimenpideluokka]]),"",_xlfn.CONCAT(IF($D$3="Julkinen ala","Julkinenala",$D$3),"_",Table6[[#This Row],[Toimenpidekoodi]]))</f>
        <v/>
      </c>
      <c r="AA21" s="78" t="str">
        <f>IF(ISBLANK(Table6[[#This Row],[Tarkempi luokitus]]),"",_xlfn.CONCAT($D$3,"_",Table6[[#This Row],[Toimenpideluokka]],"_",Table6[[#This Row],[Tarkempi luokitus]]))</f>
        <v/>
      </c>
    </row>
    <row r="22" spans="1:27" s="78" customFormat="1" ht="15.75" x14ac:dyDescent="0.25">
      <c r="A22" s="52"/>
      <c r="B22" s="54"/>
      <c r="C22" s="57"/>
      <c r="D22" s="53"/>
      <c r="E22" s="54"/>
      <c r="F22" s="54"/>
      <c r="G22" s="55"/>
      <c r="H22" s="56"/>
      <c r="I22" s="57"/>
      <c r="J22" s="57"/>
      <c r="K22" s="57"/>
      <c r="L22" s="57"/>
      <c r="M22" s="57"/>
      <c r="N22" s="54"/>
      <c r="O22" s="54"/>
      <c r="P22" s="58" t="str">
        <f>IF(Table6[[#This Row],[KTEK/TEK]]="KTEK",5,IF(Table6[[#This Row],[KTEK/TEK]]="TEK",15,""))</f>
        <v/>
      </c>
      <c r="Q22" s="54"/>
      <c r="R22" s="54"/>
      <c r="S22" s="54"/>
      <c r="T22" s="54"/>
      <c r="U22" s="54"/>
      <c r="V22" s="67"/>
      <c r="W22" s="70" t="str">
        <f t="shared" si="0"/>
        <v/>
      </c>
      <c r="X22" s="78" t="str">
        <f>IF(ISBLANK(Table6[[#This Row],[Toimenpideluokka]]),"",VLOOKUP(CONCATENATE($D$3,"_",Table6[[#This Row],[Toimenpideluokka]]),'3 Toimenpiteiden luokittelu'!$B$9:$E$85,4,FALSE))</f>
        <v/>
      </c>
      <c r="Y22" s="78" t="str">
        <f>IF(ISBLANK(Table6[[#This Row],[Tarkempi luokitus]]),"",VLOOKUP(AA22,'3 Toimenpiteiden luokittelu'!$B$89:$D$339,3,FALSE))</f>
        <v/>
      </c>
      <c r="Z22" s="78" t="str">
        <f>IF(ISBLANK(Table6[[#This Row],[Toimenpideluokka]]),"",_xlfn.CONCAT(IF($D$3="Julkinen ala","Julkinenala",$D$3),"_",Table6[[#This Row],[Toimenpidekoodi]]))</f>
        <v/>
      </c>
      <c r="AA22" s="78" t="str">
        <f>IF(ISBLANK(Table6[[#This Row],[Tarkempi luokitus]]),"",_xlfn.CONCAT($D$3,"_",Table6[[#This Row],[Toimenpideluokka]],"_",Table6[[#This Row],[Tarkempi luokitus]]))</f>
        <v/>
      </c>
    </row>
    <row r="23" spans="1:27" s="78" customFormat="1" ht="15.75" x14ac:dyDescent="0.25">
      <c r="A23" s="52"/>
      <c r="B23" s="54"/>
      <c r="C23" s="57"/>
      <c r="D23" s="53"/>
      <c r="E23" s="54"/>
      <c r="F23" s="54"/>
      <c r="G23" s="55"/>
      <c r="H23" s="56"/>
      <c r="I23" s="57"/>
      <c r="J23" s="57"/>
      <c r="K23" s="57"/>
      <c r="L23" s="57"/>
      <c r="M23" s="57"/>
      <c r="N23" s="54"/>
      <c r="O23" s="54"/>
      <c r="P23" s="58" t="str">
        <f>IF(Table6[[#This Row],[KTEK/TEK]]="KTEK",5,IF(Table6[[#This Row],[KTEK/TEK]]="TEK",15,""))</f>
        <v/>
      </c>
      <c r="Q23" s="54"/>
      <c r="R23" s="54"/>
      <c r="S23" s="54"/>
      <c r="T23" s="54"/>
      <c r="U23" s="54"/>
      <c r="V23" s="67"/>
      <c r="W23" s="70" t="str">
        <f t="shared" si="0"/>
        <v/>
      </c>
      <c r="X23" s="78" t="str">
        <f>IF(ISBLANK(Table6[[#This Row],[Toimenpideluokka]]),"",VLOOKUP(CONCATENATE($D$3,"_",Table6[[#This Row],[Toimenpideluokka]]),'3 Toimenpiteiden luokittelu'!$B$9:$E$85,4,FALSE))</f>
        <v/>
      </c>
      <c r="Y23" s="78" t="str">
        <f>IF(ISBLANK(Table6[[#This Row],[Tarkempi luokitus]]),"",VLOOKUP(AA23,'3 Toimenpiteiden luokittelu'!$B$89:$D$339,3,FALSE))</f>
        <v/>
      </c>
      <c r="Z23" s="78" t="str">
        <f>IF(ISBLANK(Table6[[#This Row],[Toimenpideluokka]]),"",_xlfn.CONCAT(IF($D$3="Julkinen ala","Julkinenala",$D$3),"_",Table6[[#This Row],[Toimenpidekoodi]]))</f>
        <v/>
      </c>
      <c r="AA23" s="78" t="str">
        <f>IF(ISBLANK(Table6[[#This Row],[Tarkempi luokitus]]),"",_xlfn.CONCAT($D$3,"_",Table6[[#This Row],[Toimenpideluokka]],"_",Table6[[#This Row],[Tarkempi luokitus]]))</f>
        <v/>
      </c>
    </row>
    <row r="24" spans="1:27" s="78" customFormat="1" ht="15.75" x14ac:dyDescent="0.25">
      <c r="A24" s="52"/>
      <c r="B24" s="54"/>
      <c r="C24" s="57"/>
      <c r="D24" s="53"/>
      <c r="E24" s="54"/>
      <c r="F24" s="54"/>
      <c r="G24" s="55"/>
      <c r="H24" s="56"/>
      <c r="I24" s="57"/>
      <c r="J24" s="57"/>
      <c r="K24" s="57"/>
      <c r="L24" s="57"/>
      <c r="M24" s="57"/>
      <c r="N24" s="54"/>
      <c r="O24" s="54"/>
      <c r="P24" s="58" t="str">
        <f>IF(Table6[[#This Row],[KTEK/TEK]]="KTEK",5,IF(Table6[[#This Row],[KTEK/TEK]]="TEK",15,""))</f>
        <v/>
      </c>
      <c r="Q24" s="54"/>
      <c r="R24" s="54"/>
      <c r="S24" s="54"/>
      <c r="T24" s="54"/>
      <c r="U24" s="54"/>
      <c r="V24" s="67"/>
      <c r="W24" s="70" t="str">
        <f t="shared" si="0"/>
        <v/>
      </c>
      <c r="X24" s="78" t="str">
        <f>IF(ISBLANK(Table6[[#This Row],[Toimenpideluokka]]),"",VLOOKUP(CONCATENATE($D$3,"_",Table6[[#This Row],[Toimenpideluokka]]),'3 Toimenpiteiden luokittelu'!$B$9:$E$85,4,FALSE))</f>
        <v/>
      </c>
      <c r="Y24" s="78" t="str">
        <f>IF(ISBLANK(Table6[[#This Row],[Tarkempi luokitus]]),"",VLOOKUP(AA24,'3 Toimenpiteiden luokittelu'!$B$89:$D$339,3,FALSE))</f>
        <v/>
      </c>
      <c r="Z24" s="78" t="str">
        <f>IF(ISBLANK(Table6[[#This Row],[Toimenpideluokka]]),"",_xlfn.CONCAT(IF($D$3="Julkinen ala","Julkinenala",$D$3),"_",Table6[[#This Row],[Toimenpidekoodi]]))</f>
        <v/>
      </c>
      <c r="AA24" s="78" t="str">
        <f>IF(ISBLANK(Table6[[#This Row],[Tarkempi luokitus]]),"",_xlfn.CONCAT($D$3,"_",Table6[[#This Row],[Toimenpideluokka]],"_",Table6[[#This Row],[Tarkempi luokitus]]))</f>
        <v/>
      </c>
    </row>
    <row r="25" spans="1:27" s="78" customFormat="1" ht="15.75" x14ac:dyDescent="0.25">
      <c r="A25" s="52"/>
      <c r="B25" s="54"/>
      <c r="C25" s="57"/>
      <c r="D25" s="53"/>
      <c r="E25" s="54"/>
      <c r="F25" s="54"/>
      <c r="G25" s="55"/>
      <c r="H25" s="56"/>
      <c r="I25" s="57"/>
      <c r="J25" s="57"/>
      <c r="K25" s="57"/>
      <c r="L25" s="57"/>
      <c r="M25" s="57"/>
      <c r="N25" s="54"/>
      <c r="O25" s="54"/>
      <c r="P25" s="58" t="str">
        <f>IF(Table6[[#This Row],[KTEK/TEK]]="KTEK",5,IF(Table6[[#This Row],[KTEK/TEK]]="TEK",15,""))</f>
        <v/>
      </c>
      <c r="Q25" s="54"/>
      <c r="R25" s="54"/>
      <c r="S25" s="54"/>
      <c r="T25" s="54"/>
      <c r="U25" s="54"/>
      <c r="V25" s="67"/>
      <c r="W25" s="70" t="str">
        <f t="shared" si="0"/>
        <v/>
      </c>
      <c r="X25" s="78" t="str">
        <f>IF(ISBLANK(Table6[[#This Row],[Toimenpideluokka]]),"",VLOOKUP(CONCATENATE($D$3,"_",Table6[[#This Row],[Toimenpideluokka]]),'3 Toimenpiteiden luokittelu'!$B$9:$E$85,4,FALSE))</f>
        <v/>
      </c>
      <c r="Y25" s="78" t="str">
        <f>IF(ISBLANK(Table6[[#This Row],[Tarkempi luokitus]]),"",VLOOKUP(AA25,'3 Toimenpiteiden luokittelu'!$B$89:$D$339,3,FALSE))</f>
        <v/>
      </c>
      <c r="Z25" s="78" t="str">
        <f>IF(ISBLANK(Table6[[#This Row],[Toimenpideluokka]]),"",_xlfn.CONCAT(IF($D$3="Julkinen ala","Julkinenala",$D$3),"_",Table6[[#This Row],[Toimenpidekoodi]]))</f>
        <v/>
      </c>
      <c r="AA25" s="78" t="str">
        <f>IF(ISBLANK(Table6[[#This Row],[Tarkempi luokitus]]),"",_xlfn.CONCAT($D$3,"_",Table6[[#This Row],[Toimenpideluokka]],"_",Table6[[#This Row],[Tarkempi luokitus]]))</f>
        <v/>
      </c>
    </row>
    <row r="26" spans="1:27" s="78" customFormat="1" ht="15.75" x14ac:dyDescent="0.25">
      <c r="A26" s="52"/>
      <c r="B26" s="54"/>
      <c r="C26" s="57"/>
      <c r="D26" s="53"/>
      <c r="E26" s="54"/>
      <c r="F26" s="54"/>
      <c r="G26" s="55"/>
      <c r="H26" s="56"/>
      <c r="I26" s="57"/>
      <c r="J26" s="57"/>
      <c r="K26" s="57"/>
      <c r="L26" s="57"/>
      <c r="M26" s="57"/>
      <c r="N26" s="54"/>
      <c r="O26" s="54"/>
      <c r="P26" s="58" t="str">
        <f>IF(Table6[[#This Row],[KTEK/TEK]]="KTEK",5,IF(Table6[[#This Row],[KTEK/TEK]]="TEK",15,""))</f>
        <v/>
      </c>
      <c r="Q26" s="54"/>
      <c r="R26" s="54"/>
      <c r="S26" s="54"/>
      <c r="T26" s="54"/>
      <c r="U26" s="54"/>
      <c r="V26" s="67"/>
      <c r="W26" s="70" t="str">
        <f t="shared" si="0"/>
        <v/>
      </c>
      <c r="X26" s="78" t="str">
        <f>IF(ISBLANK(Table6[[#This Row],[Toimenpideluokka]]),"",VLOOKUP(CONCATENATE($D$3,"_",Table6[[#This Row],[Toimenpideluokka]]),'3 Toimenpiteiden luokittelu'!$B$9:$E$85,4,FALSE))</f>
        <v/>
      </c>
      <c r="Y26" s="78" t="str">
        <f>IF(ISBLANK(Table6[[#This Row],[Tarkempi luokitus]]),"",VLOOKUP(AA26,'3 Toimenpiteiden luokittelu'!$B$89:$D$339,3,FALSE))</f>
        <v/>
      </c>
      <c r="Z26" s="78" t="str">
        <f>IF(ISBLANK(Table6[[#This Row],[Toimenpideluokka]]),"",_xlfn.CONCAT(IF($D$3="Julkinen ala","Julkinenala",$D$3),"_",Table6[[#This Row],[Toimenpidekoodi]]))</f>
        <v/>
      </c>
      <c r="AA26" s="78" t="str">
        <f>IF(ISBLANK(Table6[[#This Row],[Tarkempi luokitus]]),"",_xlfn.CONCAT($D$3,"_",Table6[[#This Row],[Toimenpideluokka]],"_",Table6[[#This Row],[Tarkempi luokitus]]))</f>
        <v/>
      </c>
    </row>
    <row r="27" spans="1:27" s="78" customFormat="1" ht="15.75" x14ac:dyDescent="0.25">
      <c r="A27" s="52"/>
      <c r="B27" s="54"/>
      <c r="C27" s="57"/>
      <c r="D27" s="53"/>
      <c r="E27" s="54"/>
      <c r="F27" s="54"/>
      <c r="G27" s="55"/>
      <c r="H27" s="56"/>
      <c r="I27" s="57"/>
      <c r="J27" s="57"/>
      <c r="K27" s="57"/>
      <c r="L27" s="57"/>
      <c r="M27" s="57"/>
      <c r="N27" s="54"/>
      <c r="O27" s="54"/>
      <c r="P27" s="58" t="str">
        <f>IF(Table6[[#This Row],[KTEK/TEK]]="KTEK",5,IF(Table6[[#This Row],[KTEK/TEK]]="TEK",15,""))</f>
        <v/>
      </c>
      <c r="Q27" s="54"/>
      <c r="R27" s="54"/>
      <c r="S27" s="54"/>
      <c r="T27" s="54"/>
      <c r="U27" s="54"/>
      <c r="V27" s="67"/>
      <c r="W27" s="70" t="str">
        <f t="shared" si="0"/>
        <v/>
      </c>
      <c r="X27" s="78" t="str">
        <f>IF(ISBLANK(Table6[[#This Row],[Toimenpideluokka]]),"",VLOOKUP(CONCATENATE($D$3,"_",Table6[[#This Row],[Toimenpideluokka]]),'3 Toimenpiteiden luokittelu'!$B$9:$E$85,4,FALSE))</f>
        <v/>
      </c>
      <c r="Y27" s="78" t="str">
        <f>IF(ISBLANK(Table6[[#This Row],[Tarkempi luokitus]]),"",VLOOKUP(AA27,'3 Toimenpiteiden luokittelu'!$B$89:$D$339,3,FALSE))</f>
        <v/>
      </c>
      <c r="Z27" s="78" t="str">
        <f>IF(ISBLANK(Table6[[#This Row],[Toimenpideluokka]]),"",_xlfn.CONCAT(IF($D$3="Julkinen ala","Julkinenala",$D$3),"_",Table6[[#This Row],[Toimenpidekoodi]]))</f>
        <v/>
      </c>
      <c r="AA27" s="78" t="str">
        <f>IF(ISBLANK(Table6[[#This Row],[Tarkempi luokitus]]),"",_xlfn.CONCAT($D$3,"_",Table6[[#This Row],[Toimenpideluokka]],"_",Table6[[#This Row],[Tarkempi luokitus]]))</f>
        <v/>
      </c>
    </row>
    <row r="28" spans="1:27" s="78" customFormat="1" ht="15.75" x14ac:dyDescent="0.25">
      <c r="A28" s="52"/>
      <c r="B28" s="54"/>
      <c r="C28" s="57"/>
      <c r="D28" s="53"/>
      <c r="E28" s="54"/>
      <c r="F28" s="54"/>
      <c r="G28" s="55"/>
      <c r="H28" s="56"/>
      <c r="I28" s="57"/>
      <c r="J28" s="57"/>
      <c r="K28" s="57"/>
      <c r="L28" s="57"/>
      <c r="M28" s="57"/>
      <c r="N28" s="54"/>
      <c r="O28" s="54"/>
      <c r="P28" s="58" t="str">
        <f>IF(Table6[[#This Row],[KTEK/TEK]]="KTEK",5,IF(Table6[[#This Row],[KTEK/TEK]]="TEK",15,""))</f>
        <v/>
      </c>
      <c r="Q28" s="54"/>
      <c r="R28" s="54"/>
      <c r="S28" s="54"/>
      <c r="T28" s="54"/>
      <c r="U28" s="54"/>
      <c r="V28" s="67"/>
      <c r="W28" s="70" t="str">
        <f t="shared" si="0"/>
        <v/>
      </c>
      <c r="X28" s="78" t="str">
        <f>IF(ISBLANK(Table6[[#This Row],[Toimenpideluokka]]),"",VLOOKUP(CONCATENATE($D$3,"_",Table6[[#This Row],[Toimenpideluokka]]),'3 Toimenpiteiden luokittelu'!$B$9:$E$85,4,FALSE))</f>
        <v/>
      </c>
      <c r="Y28" s="78" t="str">
        <f>IF(ISBLANK(Table6[[#This Row],[Tarkempi luokitus]]),"",VLOOKUP(AA28,'3 Toimenpiteiden luokittelu'!$B$89:$D$339,3,FALSE))</f>
        <v/>
      </c>
      <c r="Z28" s="78" t="str">
        <f>IF(ISBLANK(Table6[[#This Row],[Toimenpideluokka]]),"",_xlfn.CONCAT(IF($D$3="Julkinen ala","Julkinenala",$D$3),"_",Table6[[#This Row],[Toimenpidekoodi]]))</f>
        <v/>
      </c>
      <c r="AA28" s="78" t="str">
        <f>IF(ISBLANK(Table6[[#This Row],[Tarkempi luokitus]]),"",_xlfn.CONCAT($D$3,"_",Table6[[#This Row],[Toimenpideluokka]],"_",Table6[[#This Row],[Tarkempi luokitus]]))</f>
        <v/>
      </c>
    </row>
    <row r="29" spans="1:27" s="78" customFormat="1" ht="15.75" x14ac:dyDescent="0.25">
      <c r="A29" s="52"/>
      <c r="B29" s="54"/>
      <c r="C29" s="57"/>
      <c r="D29" s="53"/>
      <c r="E29" s="54"/>
      <c r="F29" s="54"/>
      <c r="G29" s="55"/>
      <c r="H29" s="56"/>
      <c r="I29" s="57"/>
      <c r="J29" s="57"/>
      <c r="K29" s="57"/>
      <c r="L29" s="57"/>
      <c r="M29" s="57"/>
      <c r="N29" s="54"/>
      <c r="O29" s="54"/>
      <c r="P29" s="58" t="str">
        <f>IF(Table6[[#This Row],[KTEK/TEK]]="KTEK",5,IF(Table6[[#This Row],[KTEK/TEK]]="TEK",15,""))</f>
        <v/>
      </c>
      <c r="Q29" s="54"/>
      <c r="R29" s="54"/>
      <c r="S29" s="54"/>
      <c r="T29" s="54"/>
      <c r="U29" s="54"/>
      <c r="V29" s="67"/>
      <c r="W29" s="70" t="str">
        <f t="shared" si="0"/>
        <v/>
      </c>
      <c r="X29" s="78" t="str">
        <f>IF(ISBLANK(Table6[[#This Row],[Toimenpideluokka]]),"",VLOOKUP(CONCATENATE($D$3,"_",Table6[[#This Row],[Toimenpideluokka]]),'3 Toimenpiteiden luokittelu'!$B$9:$E$85,4,FALSE))</f>
        <v/>
      </c>
      <c r="Y29" s="78" t="str">
        <f>IF(ISBLANK(Table6[[#This Row],[Tarkempi luokitus]]),"",VLOOKUP(AA29,'3 Toimenpiteiden luokittelu'!$B$89:$D$339,3,FALSE))</f>
        <v/>
      </c>
      <c r="Z29" s="78" t="str">
        <f>IF(ISBLANK(Table6[[#This Row],[Toimenpideluokka]]),"",_xlfn.CONCAT(IF($D$3="Julkinen ala","Julkinenala",$D$3),"_",Table6[[#This Row],[Toimenpidekoodi]]))</f>
        <v/>
      </c>
      <c r="AA29" s="78" t="str">
        <f>IF(ISBLANK(Table6[[#This Row],[Tarkempi luokitus]]),"",_xlfn.CONCAT($D$3,"_",Table6[[#This Row],[Toimenpideluokka]],"_",Table6[[#This Row],[Tarkempi luokitus]]))</f>
        <v/>
      </c>
    </row>
    <row r="30" spans="1:27" s="78" customFormat="1" ht="15.75" x14ac:dyDescent="0.25">
      <c r="A30" s="52"/>
      <c r="B30" s="54"/>
      <c r="C30" s="57"/>
      <c r="D30" s="53"/>
      <c r="E30" s="54"/>
      <c r="F30" s="54"/>
      <c r="G30" s="55"/>
      <c r="H30" s="56"/>
      <c r="I30" s="57"/>
      <c r="J30" s="57"/>
      <c r="K30" s="57"/>
      <c r="L30" s="57"/>
      <c r="M30" s="57"/>
      <c r="N30" s="54"/>
      <c r="O30" s="54"/>
      <c r="P30" s="58" t="str">
        <f>IF(Table6[[#This Row],[KTEK/TEK]]="KTEK",5,IF(Table6[[#This Row],[KTEK/TEK]]="TEK",15,""))</f>
        <v/>
      </c>
      <c r="Q30" s="54"/>
      <c r="R30" s="54"/>
      <c r="S30" s="54"/>
      <c r="T30" s="54"/>
      <c r="U30" s="54"/>
      <c r="V30" s="67"/>
      <c r="W30" s="70" t="str">
        <f t="shared" si="0"/>
        <v/>
      </c>
      <c r="X30" s="78" t="str">
        <f>IF(ISBLANK(Table6[[#This Row],[Toimenpideluokka]]),"",VLOOKUP(CONCATENATE($D$3,"_",Table6[[#This Row],[Toimenpideluokka]]),'3 Toimenpiteiden luokittelu'!$B$9:$E$85,4,FALSE))</f>
        <v/>
      </c>
      <c r="Y30" s="78" t="str">
        <f>IF(ISBLANK(Table6[[#This Row],[Tarkempi luokitus]]),"",VLOOKUP(AA30,'3 Toimenpiteiden luokittelu'!$B$89:$D$339,3,FALSE))</f>
        <v/>
      </c>
      <c r="Z30" s="78" t="str">
        <f>IF(ISBLANK(Table6[[#This Row],[Toimenpideluokka]]),"",_xlfn.CONCAT(IF($D$3="Julkinen ala","Julkinenala",$D$3),"_",Table6[[#This Row],[Toimenpidekoodi]]))</f>
        <v/>
      </c>
      <c r="AA30" s="78" t="str">
        <f>IF(ISBLANK(Table6[[#This Row],[Tarkempi luokitus]]),"",_xlfn.CONCAT($D$3,"_",Table6[[#This Row],[Toimenpideluokka]],"_",Table6[[#This Row],[Tarkempi luokitus]]))</f>
        <v/>
      </c>
    </row>
    <row r="31" spans="1:27" s="78" customFormat="1" ht="15.75" x14ac:dyDescent="0.25">
      <c r="A31" s="52"/>
      <c r="B31" s="54"/>
      <c r="C31" s="57"/>
      <c r="D31" s="53"/>
      <c r="E31" s="54"/>
      <c r="F31" s="54"/>
      <c r="G31" s="55"/>
      <c r="H31" s="56"/>
      <c r="I31" s="57"/>
      <c r="J31" s="57"/>
      <c r="K31" s="57"/>
      <c r="L31" s="57"/>
      <c r="M31" s="57"/>
      <c r="N31" s="54"/>
      <c r="O31" s="54"/>
      <c r="P31" s="58" t="str">
        <f>IF(Table6[[#This Row],[KTEK/TEK]]="KTEK",5,IF(Table6[[#This Row],[KTEK/TEK]]="TEK",15,""))</f>
        <v/>
      </c>
      <c r="Q31" s="54"/>
      <c r="R31" s="54"/>
      <c r="S31" s="54"/>
      <c r="T31" s="54"/>
      <c r="U31" s="54"/>
      <c r="V31" s="67"/>
      <c r="W31" s="70" t="str">
        <f t="shared" si="0"/>
        <v/>
      </c>
      <c r="X31" s="78" t="str">
        <f>IF(ISBLANK(Table6[[#This Row],[Toimenpideluokka]]),"",VLOOKUP(CONCATENATE($D$3,"_",Table6[[#This Row],[Toimenpideluokka]]),'3 Toimenpiteiden luokittelu'!$B$9:$E$85,4,FALSE))</f>
        <v/>
      </c>
      <c r="Y31" s="78" t="str">
        <f>IF(ISBLANK(Table6[[#This Row],[Tarkempi luokitus]]),"",VLOOKUP(AA31,'3 Toimenpiteiden luokittelu'!$B$89:$D$339,3,FALSE))</f>
        <v/>
      </c>
      <c r="Z31" s="78" t="str">
        <f>IF(ISBLANK(Table6[[#This Row],[Toimenpideluokka]]),"",_xlfn.CONCAT(IF($D$3="Julkinen ala","Julkinenala",$D$3),"_",Table6[[#This Row],[Toimenpidekoodi]]))</f>
        <v/>
      </c>
      <c r="AA31" s="78" t="str">
        <f>IF(ISBLANK(Table6[[#This Row],[Tarkempi luokitus]]),"",_xlfn.CONCAT($D$3,"_",Table6[[#This Row],[Toimenpideluokka]],"_",Table6[[#This Row],[Tarkempi luokitus]]))</f>
        <v/>
      </c>
    </row>
    <row r="32" spans="1:27" s="78" customFormat="1" ht="15.75" x14ac:dyDescent="0.25">
      <c r="A32" s="52"/>
      <c r="B32" s="54"/>
      <c r="C32" s="57"/>
      <c r="D32" s="53"/>
      <c r="E32" s="54"/>
      <c r="F32" s="54"/>
      <c r="G32" s="55"/>
      <c r="H32" s="56"/>
      <c r="I32" s="57"/>
      <c r="J32" s="57"/>
      <c r="K32" s="57"/>
      <c r="L32" s="57"/>
      <c r="M32" s="57"/>
      <c r="N32" s="54"/>
      <c r="O32" s="54"/>
      <c r="P32" s="58" t="str">
        <f>IF(Table6[[#This Row],[KTEK/TEK]]="KTEK",5,IF(Table6[[#This Row],[KTEK/TEK]]="TEK",15,""))</f>
        <v/>
      </c>
      <c r="Q32" s="54"/>
      <c r="R32" s="54"/>
      <c r="S32" s="54"/>
      <c r="T32" s="54"/>
      <c r="U32" s="54"/>
      <c r="V32" s="67"/>
      <c r="W32" s="70" t="str">
        <f t="shared" si="0"/>
        <v/>
      </c>
      <c r="X32" s="78" t="str">
        <f>IF(ISBLANK(Table6[[#This Row],[Toimenpideluokka]]),"",VLOOKUP(CONCATENATE($D$3,"_",Table6[[#This Row],[Toimenpideluokka]]),'3 Toimenpiteiden luokittelu'!$B$9:$E$85,4,FALSE))</f>
        <v/>
      </c>
      <c r="Y32" s="78" t="str">
        <f>IF(ISBLANK(Table6[[#This Row],[Tarkempi luokitus]]),"",VLOOKUP(AA32,'3 Toimenpiteiden luokittelu'!$B$89:$D$339,3,FALSE))</f>
        <v/>
      </c>
      <c r="Z32" s="78" t="str">
        <f>IF(ISBLANK(Table6[[#This Row],[Toimenpideluokka]]),"",_xlfn.CONCAT(IF($D$3="Julkinen ala","Julkinenala",$D$3),"_",Table6[[#This Row],[Toimenpidekoodi]]))</f>
        <v/>
      </c>
      <c r="AA32" s="78" t="str">
        <f>IF(ISBLANK(Table6[[#This Row],[Tarkempi luokitus]]),"",_xlfn.CONCAT($D$3,"_",Table6[[#This Row],[Toimenpideluokka]],"_",Table6[[#This Row],[Tarkempi luokitus]]))</f>
        <v/>
      </c>
    </row>
    <row r="33" spans="1:27" s="78" customFormat="1" ht="15.75" x14ac:dyDescent="0.25">
      <c r="A33" s="52"/>
      <c r="B33" s="54"/>
      <c r="C33" s="57"/>
      <c r="D33" s="53"/>
      <c r="E33" s="54"/>
      <c r="F33" s="54"/>
      <c r="G33" s="55"/>
      <c r="H33" s="56"/>
      <c r="I33" s="57"/>
      <c r="J33" s="57"/>
      <c r="K33" s="57"/>
      <c r="L33" s="57"/>
      <c r="M33" s="57"/>
      <c r="N33" s="54"/>
      <c r="O33" s="54"/>
      <c r="P33" s="58" t="str">
        <f>IF(Table6[[#This Row],[KTEK/TEK]]="KTEK",5,IF(Table6[[#This Row],[KTEK/TEK]]="TEK",15,""))</f>
        <v/>
      </c>
      <c r="Q33" s="54"/>
      <c r="R33" s="54"/>
      <c r="S33" s="54"/>
      <c r="T33" s="54"/>
      <c r="U33" s="54"/>
      <c r="V33" s="67"/>
      <c r="W33" s="70" t="str">
        <f t="shared" si="0"/>
        <v/>
      </c>
      <c r="X33" s="78" t="str">
        <f>IF(ISBLANK(Table6[[#This Row],[Toimenpideluokka]]),"",VLOOKUP(CONCATENATE($D$3,"_",Table6[[#This Row],[Toimenpideluokka]]),'3 Toimenpiteiden luokittelu'!$B$9:$E$85,4,FALSE))</f>
        <v/>
      </c>
      <c r="Y33" s="78" t="str">
        <f>IF(ISBLANK(Table6[[#This Row],[Tarkempi luokitus]]),"",VLOOKUP(AA33,'3 Toimenpiteiden luokittelu'!$B$89:$D$339,3,FALSE))</f>
        <v/>
      </c>
      <c r="Z33" s="78" t="str">
        <f>IF(ISBLANK(Table6[[#This Row],[Toimenpideluokka]]),"",_xlfn.CONCAT(IF($D$3="Julkinen ala","Julkinenala",$D$3),"_",Table6[[#This Row],[Toimenpidekoodi]]))</f>
        <v/>
      </c>
      <c r="AA33" s="78" t="str">
        <f>IF(ISBLANK(Table6[[#This Row],[Tarkempi luokitus]]),"",_xlfn.CONCAT($D$3,"_",Table6[[#This Row],[Toimenpideluokka]],"_",Table6[[#This Row],[Tarkempi luokitus]]))</f>
        <v/>
      </c>
    </row>
    <row r="34" spans="1:27" s="78" customFormat="1" ht="15.75" x14ac:dyDescent="0.25">
      <c r="A34" s="52"/>
      <c r="B34" s="54"/>
      <c r="C34" s="57"/>
      <c r="D34" s="53"/>
      <c r="E34" s="54"/>
      <c r="F34" s="54"/>
      <c r="G34" s="55"/>
      <c r="H34" s="56"/>
      <c r="I34" s="57"/>
      <c r="J34" s="57"/>
      <c r="K34" s="57"/>
      <c r="L34" s="57"/>
      <c r="M34" s="57"/>
      <c r="N34" s="54"/>
      <c r="O34" s="54"/>
      <c r="P34" s="58" t="str">
        <f>IF(Table6[[#This Row],[KTEK/TEK]]="KTEK",5,IF(Table6[[#This Row],[KTEK/TEK]]="TEK",15,""))</f>
        <v/>
      </c>
      <c r="Q34" s="54"/>
      <c r="R34" s="54"/>
      <c r="S34" s="54"/>
      <c r="T34" s="54"/>
      <c r="U34" s="54"/>
      <c r="V34" s="67"/>
      <c r="W34" s="70" t="str">
        <f t="shared" si="0"/>
        <v/>
      </c>
      <c r="X34" s="78" t="str">
        <f>IF(ISBLANK(Table6[[#This Row],[Toimenpideluokka]]),"",VLOOKUP(CONCATENATE($D$3,"_",Table6[[#This Row],[Toimenpideluokka]]),'3 Toimenpiteiden luokittelu'!$B$9:$E$85,4,FALSE))</f>
        <v/>
      </c>
      <c r="Y34" s="78" t="str">
        <f>IF(ISBLANK(Table6[[#This Row],[Tarkempi luokitus]]),"",VLOOKUP(AA34,'3 Toimenpiteiden luokittelu'!$B$89:$D$339,3,FALSE))</f>
        <v/>
      </c>
      <c r="Z34" s="78" t="str">
        <f>IF(ISBLANK(Table6[[#This Row],[Toimenpideluokka]]),"",_xlfn.CONCAT(IF($D$3="Julkinen ala","Julkinenala",$D$3),"_",Table6[[#This Row],[Toimenpidekoodi]]))</f>
        <v/>
      </c>
      <c r="AA34" s="78" t="str">
        <f>IF(ISBLANK(Table6[[#This Row],[Tarkempi luokitus]]),"",_xlfn.CONCAT($D$3,"_",Table6[[#This Row],[Toimenpideluokka]],"_",Table6[[#This Row],[Tarkempi luokitus]]))</f>
        <v/>
      </c>
    </row>
    <row r="35" spans="1:27" s="78" customFormat="1" ht="15.75" x14ac:dyDescent="0.25">
      <c r="A35" s="52"/>
      <c r="B35" s="54"/>
      <c r="C35" s="57"/>
      <c r="D35" s="53"/>
      <c r="E35" s="54"/>
      <c r="F35" s="54"/>
      <c r="G35" s="55"/>
      <c r="H35" s="56"/>
      <c r="I35" s="57"/>
      <c r="J35" s="57"/>
      <c r="K35" s="57"/>
      <c r="L35" s="57"/>
      <c r="M35" s="57"/>
      <c r="N35" s="54"/>
      <c r="O35" s="54"/>
      <c r="P35" s="58" t="str">
        <f>IF(Table6[[#This Row],[KTEK/TEK]]="KTEK",5,IF(Table6[[#This Row],[KTEK/TEK]]="TEK",15,""))</f>
        <v/>
      </c>
      <c r="Q35" s="54"/>
      <c r="R35" s="54"/>
      <c r="S35" s="54"/>
      <c r="T35" s="54"/>
      <c r="U35" s="54"/>
      <c r="V35" s="67"/>
      <c r="W35" s="70" t="str">
        <f t="shared" si="0"/>
        <v/>
      </c>
      <c r="X35" s="78" t="str">
        <f>IF(ISBLANK(Table6[[#This Row],[Toimenpideluokka]]),"",VLOOKUP(CONCATENATE($D$3,"_",Table6[[#This Row],[Toimenpideluokka]]),'3 Toimenpiteiden luokittelu'!$B$9:$E$85,4,FALSE))</f>
        <v/>
      </c>
      <c r="Y35" s="78" t="str">
        <f>IF(ISBLANK(Table6[[#This Row],[Tarkempi luokitus]]),"",VLOOKUP(AA35,'3 Toimenpiteiden luokittelu'!$B$89:$D$339,3,FALSE))</f>
        <v/>
      </c>
      <c r="Z35" s="78" t="str">
        <f>IF(ISBLANK(Table6[[#This Row],[Toimenpideluokka]]),"",_xlfn.CONCAT(IF($D$3="Julkinen ala","Julkinenala",$D$3),"_",Table6[[#This Row],[Toimenpidekoodi]]))</f>
        <v/>
      </c>
      <c r="AA35" s="78" t="str">
        <f>IF(ISBLANK(Table6[[#This Row],[Tarkempi luokitus]]),"",_xlfn.CONCAT($D$3,"_",Table6[[#This Row],[Toimenpideluokka]],"_",Table6[[#This Row],[Tarkempi luokitus]]))</f>
        <v/>
      </c>
    </row>
    <row r="36" spans="1:27" s="78" customFormat="1" ht="15.75" x14ac:dyDescent="0.25">
      <c r="A36" s="52"/>
      <c r="B36" s="54"/>
      <c r="C36" s="57"/>
      <c r="D36" s="53"/>
      <c r="E36" s="54"/>
      <c r="F36" s="54"/>
      <c r="G36" s="55"/>
      <c r="H36" s="56"/>
      <c r="I36" s="57"/>
      <c r="J36" s="57"/>
      <c r="K36" s="57"/>
      <c r="L36" s="57"/>
      <c r="M36" s="57"/>
      <c r="N36" s="54"/>
      <c r="O36" s="54"/>
      <c r="P36" s="58" t="str">
        <f>IF(Table6[[#This Row],[KTEK/TEK]]="KTEK",5,IF(Table6[[#This Row],[KTEK/TEK]]="TEK",15,""))</f>
        <v/>
      </c>
      <c r="Q36" s="54"/>
      <c r="R36" s="54"/>
      <c r="S36" s="54"/>
      <c r="T36" s="54"/>
      <c r="U36" s="54"/>
      <c r="V36" s="67"/>
      <c r="W36" s="70" t="str">
        <f t="shared" si="0"/>
        <v/>
      </c>
      <c r="X36" s="78" t="str">
        <f>IF(ISBLANK(Table6[[#This Row],[Toimenpideluokka]]),"",VLOOKUP(CONCATENATE($D$3,"_",Table6[[#This Row],[Toimenpideluokka]]),'3 Toimenpiteiden luokittelu'!$B$9:$E$85,4,FALSE))</f>
        <v/>
      </c>
      <c r="Y36" s="78" t="str">
        <f>IF(ISBLANK(Table6[[#This Row],[Tarkempi luokitus]]),"",VLOOKUP(AA36,'3 Toimenpiteiden luokittelu'!$B$89:$D$339,3,FALSE))</f>
        <v/>
      </c>
      <c r="Z36" s="78" t="str">
        <f>IF(ISBLANK(Table6[[#This Row],[Toimenpideluokka]]),"",_xlfn.CONCAT(IF($D$3="Julkinen ala","Julkinenala",$D$3),"_",Table6[[#This Row],[Toimenpidekoodi]]))</f>
        <v/>
      </c>
      <c r="AA36" s="78" t="str">
        <f>IF(ISBLANK(Table6[[#This Row],[Tarkempi luokitus]]),"",_xlfn.CONCAT($D$3,"_",Table6[[#This Row],[Toimenpideluokka]],"_",Table6[[#This Row],[Tarkempi luokitus]]))</f>
        <v/>
      </c>
    </row>
    <row r="37" spans="1:27" s="78" customFormat="1" ht="15.75" x14ac:dyDescent="0.25">
      <c r="A37" s="52"/>
      <c r="B37" s="54"/>
      <c r="C37" s="57"/>
      <c r="D37" s="53"/>
      <c r="E37" s="54"/>
      <c r="F37" s="54"/>
      <c r="G37" s="55"/>
      <c r="H37" s="56"/>
      <c r="I37" s="57"/>
      <c r="J37" s="57"/>
      <c r="K37" s="57"/>
      <c r="L37" s="57"/>
      <c r="M37" s="57"/>
      <c r="N37" s="54"/>
      <c r="O37" s="54"/>
      <c r="P37" s="58" t="str">
        <f>IF(Table6[[#This Row],[KTEK/TEK]]="KTEK",5,IF(Table6[[#This Row],[KTEK/TEK]]="TEK",15,""))</f>
        <v/>
      </c>
      <c r="Q37" s="54"/>
      <c r="R37" s="54"/>
      <c r="S37" s="54"/>
      <c r="T37" s="54"/>
      <c r="U37" s="54"/>
      <c r="V37" s="67"/>
      <c r="W37" s="70" t="str">
        <f t="shared" si="0"/>
        <v/>
      </c>
      <c r="X37" s="78" t="str">
        <f>IF(ISBLANK(Table6[[#This Row],[Toimenpideluokka]]),"",VLOOKUP(CONCATENATE($D$3,"_",Table6[[#This Row],[Toimenpideluokka]]),'3 Toimenpiteiden luokittelu'!$B$9:$E$85,4,FALSE))</f>
        <v/>
      </c>
      <c r="Y37" s="78" t="str">
        <f>IF(ISBLANK(Table6[[#This Row],[Tarkempi luokitus]]),"",VLOOKUP(AA37,'3 Toimenpiteiden luokittelu'!$B$89:$D$339,3,FALSE))</f>
        <v/>
      </c>
      <c r="Z37" s="78" t="str">
        <f>IF(ISBLANK(Table6[[#This Row],[Toimenpideluokka]]),"",_xlfn.CONCAT(IF($D$3="Julkinen ala","Julkinenala",$D$3),"_",Table6[[#This Row],[Toimenpidekoodi]]))</f>
        <v/>
      </c>
      <c r="AA37" s="78" t="str">
        <f>IF(ISBLANK(Table6[[#This Row],[Tarkempi luokitus]]),"",_xlfn.CONCAT($D$3,"_",Table6[[#This Row],[Toimenpideluokka]],"_",Table6[[#This Row],[Tarkempi luokitus]]))</f>
        <v/>
      </c>
    </row>
    <row r="38" spans="1:27" s="78" customFormat="1" ht="15.75" x14ac:dyDescent="0.25">
      <c r="A38" s="52"/>
      <c r="B38" s="54"/>
      <c r="C38" s="57"/>
      <c r="D38" s="53"/>
      <c r="E38" s="54"/>
      <c r="F38" s="54"/>
      <c r="G38" s="55"/>
      <c r="H38" s="56"/>
      <c r="I38" s="57"/>
      <c r="J38" s="57"/>
      <c r="K38" s="57"/>
      <c r="L38" s="57"/>
      <c r="M38" s="57"/>
      <c r="N38" s="54"/>
      <c r="O38" s="54"/>
      <c r="P38" s="58" t="str">
        <f>IF(Table6[[#This Row],[KTEK/TEK]]="KTEK",5,IF(Table6[[#This Row],[KTEK/TEK]]="TEK",15,""))</f>
        <v/>
      </c>
      <c r="Q38" s="54"/>
      <c r="R38" s="54"/>
      <c r="S38" s="54"/>
      <c r="T38" s="54"/>
      <c r="U38" s="54"/>
      <c r="V38" s="67"/>
      <c r="W38" s="70" t="str">
        <f t="shared" si="0"/>
        <v/>
      </c>
      <c r="X38" s="78" t="str">
        <f>IF(ISBLANK(Table6[[#This Row],[Toimenpideluokka]]),"",VLOOKUP(CONCATENATE($D$3,"_",Table6[[#This Row],[Toimenpideluokka]]),'3 Toimenpiteiden luokittelu'!$B$9:$E$85,4,FALSE))</f>
        <v/>
      </c>
      <c r="Y38" s="78" t="str">
        <f>IF(ISBLANK(Table6[[#This Row],[Tarkempi luokitus]]),"",VLOOKUP(AA38,'3 Toimenpiteiden luokittelu'!$B$89:$D$339,3,FALSE))</f>
        <v/>
      </c>
      <c r="Z38" s="78" t="str">
        <f>IF(ISBLANK(Table6[[#This Row],[Toimenpideluokka]]),"",_xlfn.CONCAT(IF($D$3="Julkinen ala","Julkinenala",$D$3),"_",Table6[[#This Row],[Toimenpidekoodi]]))</f>
        <v/>
      </c>
      <c r="AA38" s="78" t="str">
        <f>IF(ISBLANK(Table6[[#This Row],[Tarkempi luokitus]]),"",_xlfn.CONCAT($D$3,"_",Table6[[#This Row],[Toimenpideluokka]],"_",Table6[[#This Row],[Tarkempi luokitus]]))</f>
        <v/>
      </c>
    </row>
    <row r="39" spans="1:27" s="78" customFormat="1" ht="15.75" x14ac:dyDescent="0.25">
      <c r="A39" s="52"/>
      <c r="B39" s="54"/>
      <c r="C39" s="57"/>
      <c r="D39" s="53"/>
      <c r="E39" s="54"/>
      <c r="F39" s="54"/>
      <c r="G39" s="55"/>
      <c r="H39" s="56"/>
      <c r="I39" s="57"/>
      <c r="J39" s="57"/>
      <c r="K39" s="57"/>
      <c r="L39" s="57"/>
      <c r="M39" s="57"/>
      <c r="N39" s="54"/>
      <c r="O39" s="54"/>
      <c r="P39" s="58" t="str">
        <f>IF(Table6[[#This Row],[KTEK/TEK]]="KTEK",5,IF(Table6[[#This Row],[KTEK/TEK]]="TEK",15,""))</f>
        <v/>
      </c>
      <c r="Q39" s="54"/>
      <c r="R39" s="54"/>
      <c r="S39" s="54"/>
      <c r="T39" s="54"/>
      <c r="U39" s="54"/>
      <c r="V39" s="67"/>
      <c r="W39" s="70" t="str">
        <f t="shared" si="0"/>
        <v/>
      </c>
      <c r="X39" s="78" t="str">
        <f>IF(ISBLANK(Table6[[#This Row],[Toimenpideluokka]]),"",VLOOKUP(CONCATENATE($D$3,"_",Table6[[#This Row],[Toimenpideluokka]]),'3 Toimenpiteiden luokittelu'!$B$9:$E$85,4,FALSE))</f>
        <v/>
      </c>
      <c r="Y39" s="78" t="str">
        <f>IF(ISBLANK(Table6[[#This Row],[Tarkempi luokitus]]),"",VLOOKUP(AA39,'3 Toimenpiteiden luokittelu'!$B$89:$D$339,3,FALSE))</f>
        <v/>
      </c>
      <c r="Z39" s="78" t="str">
        <f>IF(ISBLANK(Table6[[#This Row],[Toimenpideluokka]]),"",_xlfn.CONCAT(IF($D$3="Julkinen ala","Julkinenala",$D$3),"_",Table6[[#This Row],[Toimenpidekoodi]]))</f>
        <v/>
      </c>
      <c r="AA39" s="78" t="str">
        <f>IF(ISBLANK(Table6[[#This Row],[Tarkempi luokitus]]),"",_xlfn.CONCAT($D$3,"_",Table6[[#This Row],[Toimenpideluokka]],"_",Table6[[#This Row],[Tarkempi luokitus]]))</f>
        <v/>
      </c>
    </row>
    <row r="40" spans="1:27" s="78" customFormat="1" ht="15.75" x14ac:dyDescent="0.25">
      <c r="A40" s="52"/>
      <c r="B40" s="54"/>
      <c r="C40" s="57"/>
      <c r="D40" s="53"/>
      <c r="E40" s="54"/>
      <c r="F40" s="54"/>
      <c r="G40" s="55"/>
      <c r="H40" s="56"/>
      <c r="I40" s="57"/>
      <c r="J40" s="57"/>
      <c r="K40" s="57"/>
      <c r="L40" s="57"/>
      <c r="M40" s="57"/>
      <c r="N40" s="54"/>
      <c r="O40" s="54"/>
      <c r="P40" s="58" t="str">
        <f>IF(Table6[[#This Row],[KTEK/TEK]]="KTEK",5,IF(Table6[[#This Row],[KTEK/TEK]]="TEK",15,""))</f>
        <v/>
      </c>
      <c r="Q40" s="54"/>
      <c r="R40" s="54"/>
      <c r="S40" s="54"/>
      <c r="T40" s="54"/>
      <c r="U40" s="54"/>
      <c r="V40" s="67"/>
      <c r="W40" s="70" t="str">
        <f t="shared" si="0"/>
        <v/>
      </c>
      <c r="X40" s="78" t="str">
        <f>IF(ISBLANK(Table6[[#This Row],[Toimenpideluokka]]),"",VLOOKUP(CONCATENATE($D$3,"_",Table6[[#This Row],[Toimenpideluokka]]),'3 Toimenpiteiden luokittelu'!$B$9:$E$85,4,FALSE))</f>
        <v/>
      </c>
      <c r="Y40" s="78" t="str">
        <f>IF(ISBLANK(Table6[[#This Row],[Tarkempi luokitus]]),"",VLOOKUP(AA40,'3 Toimenpiteiden luokittelu'!$B$89:$D$339,3,FALSE))</f>
        <v/>
      </c>
      <c r="Z40" s="78" t="str">
        <f>IF(ISBLANK(Table6[[#This Row],[Toimenpideluokka]]),"",_xlfn.CONCAT(IF($D$3="Julkinen ala","Julkinenala",$D$3),"_",Table6[[#This Row],[Toimenpidekoodi]]))</f>
        <v/>
      </c>
      <c r="AA40" s="78" t="str">
        <f>IF(ISBLANK(Table6[[#This Row],[Tarkempi luokitus]]),"",_xlfn.CONCAT($D$3,"_",Table6[[#This Row],[Toimenpideluokka]],"_",Table6[[#This Row],[Tarkempi luokitus]]))</f>
        <v/>
      </c>
    </row>
    <row r="41" spans="1:27" s="78" customFormat="1" ht="15.75" x14ac:dyDescent="0.25">
      <c r="A41" s="52"/>
      <c r="B41" s="54"/>
      <c r="C41" s="57"/>
      <c r="D41" s="53"/>
      <c r="E41" s="54"/>
      <c r="F41" s="54"/>
      <c r="G41" s="55"/>
      <c r="H41" s="56"/>
      <c r="I41" s="57"/>
      <c r="J41" s="57"/>
      <c r="K41" s="57"/>
      <c r="L41" s="57"/>
      <c r="M41" s="57"/>
      <c r="N41" s="54"/>
      <c r="O41" s="54"/>
      <c r="P41" s="58" t="str">
        <f>IF(Table6[[#This Row],[KTEK/TEK]]="KTEK",5,IF(Table6[[#This Row],[KTEK/TEK]]="TEK",15,""))</f>
        <v/>
      </c>
      <c r="Q41" s="54"/>
      <c r="R41" s="54"/>
      <c r="S41" s="54"/>
      <c r="T41" s="54"/>
      <c r="U41" s="54"/>
      <c r="V41" s="67"/>
      <c r="W41" s="70" t="str">
        <f t="shared" si="0"/>
        <v/>
      </c>
      <c r="X41" s="78" t="str">
        <f>IF(ISBLANK(Table6[[#This Row],[Toimenpideluokka]]),"",VLOOKUP(CONCATENATE($D$3,"_",Table6[[#This Row],[Toimenpideluokka]]),'3 Toimenpiteiden luokittelu'!$B$9:$E$85,4,FALSE))</f>
        <v/>
      </c>
      <c r="Y41" s="78" t="str">
        <f>IF(ISBLANK(Table6[[#This Row],[Tarkempi luokitus]]),"",VLOOKUP(AA41,'3 Toimenpiteiden luokittelu'!$B$89:$D$339,3,FALSE))</f>
        <v/>
      </c>
      <c r="Z41" s="78" t="str">
        <f>IF(ISBLANK(Table6[[#This Row],[Toimenpideluokka]]),"",_xlfn.CONCAT(IF($D$3="Julkinen ala","Julkinenala",$D$3),"_",Table6[[#This Row],[Toimenpidekoodi]]))</f>
        <v/>
      </c>
      <c r="AA41" s="78" t="str">
        <f>IF(ISBLANK(Table6[[#This Row],[Tarkempi luokitus]]),"",_xlfn.CONCAT($D$3,"_",Table6[[#This Row],[Toimenpideluokka]],"_",Table6[[#This Row],[Tarkempi luokitus]]))</f>
        <v/>
      </c>
    </row>
    <row r="42" spans="1:27" s="78" customFormat="1" ht="15.75" x14ac:dyDescent="0.25">
      <c r="A42" s="52"/>
      <c r="B42" s="54"/>
      <c r="C42" s="57"/>
      <c r="D42" s="53"/>
      <c r="E42" s="54"/>
      <c r="F42" s="54"/>
      <c r="G42" s="55"/>
      <c r="H42" s="56"/>
      <c r="I42" s="57"/>
      <c r="J42" s="57"/>
      <c r="K42" s="57"/>
      <c r="L42" s="57"/>
      <c r="M42" s="57"/>
      <c r="N42" s="54"/>
      <c r="O42" s="54"/>
      <c r="P42" s="58" t="str">
        <f>IF(Table6[[#This Row],[KTEK/TEK]]="KTEK",5,IF(Table6[[#This Row],[KTEK/TEK]]="TEK",15,""))</f>
        <v/>
      </c>
      <c r="Q42" s="54"/>
      <c r="R42" s="54"/>
      <c r="S42" s="54"/>
      <c r="T42" s="54"/>
      <c r="U42" s="54"/>
      <c r="V42" s="67"/>
      <c r="W42" s="70" t="str">
        <f t="shared" ref="W42:W73" si="1">IF(F42="",IF(P42="","",P42),IF(F42="KTEK",5,IF(F42="TEK",IF(P42="",15,P42),"")))</f>
        <v/>
      </c>
      <c r="X42" s="78" t="str">
        <f>IF(ISBLANK(Table6[[#This Row],[Toimenpideluokka]]),"",VLOOKUP(CONCATENATE($D$3,"_",Table6[[#This Row],[Toimenpideluokka]]),'3 Toimenpiteiden luokittelu'!$B$9:$E$85,4,FALSE))</f>
        <v/>
      </c>
      <c r="Y42" s="78" t="str">
        <f>IF(ISBLANK(Table6[[#This Row],[Tarkempi luokitus]]),"",VLOOKUP(AA42,'3 Toimenpiteiden luokittelu'!$B$89:$D$339,3,FALSE))</f>
        <v/>
      </c>
      <c r="Z42" s="78" t="str">
        <f>IF(ISBLANK(Table6[[#This Row],[Toimenpideluokka]]),"",_xlfn.CONCAT(IF($D$3="Julkinen ala","Julkinenala",$D$3),"_",Table6[[#This Row],[Toimenpidekoodi]]))</f>
        <v/>
      </c>
      <c r="AA42" s="78" t="str">
        <f>IF(ISBLANK(Table6[[#This Row],[Tarkempi luokitus]]),"",_xlfn.CONCAT($D$3,"_",Table6[[#This Row],[Toimenpideluokka]],"_",Table6[[#This Row],[Tarkempi luokitus]]))</f>
        <v/>
      </c>
    </row>
    <row r="43" spans="1:27" s="78" customFormat="1" ht="15.75" x14ac:dyDescent="0.25">
      <c r="A43" s="52"/>
      <c r="B43" s="54"/>
      <c r="C43" s="57"/>
      <c r="D43" s="53"/>
      <c r="E43" s="54"/>
      <c r="F43" s="54"/>
      <c r="G43" s="55"/>
      <c r="H43" s="56"/>
      <c r="I43" s="57"/>
      <c r="J43" s="57"/>
      <c r="K43" s="57"/>
      <c r="L43" s="57"/>
      <c r="M43" s="57"/>
      <c r="N43" s="54"/>
      <c r="O43" s="54"/>
      <c r="P43" s="58" t="str">
        <f>IF(Table6[[#This Row],[KTEK/TEK]]="KTEK",5,IF(Table6[[#This Row],[KTEK/TEK]]="TEK",15,""))</f>
        <v/>
      </c>
      <c r="Q43" s="54"/>
      <c r="R43" s="54"/>
      <c r="S43" s="54"/>
      <c r="T43" s="54"/>
      <c r="U43" s="54"/>
      <c r="V43" s="67"/>
      <c r="W43" s="70" t="str">
        <f t="shared" si="1"/>
        <v/>
      </c>
      <c r="X43" s="78" t="str">
        <f>IF(ISBLANK(Table6[[#This Row],[Toimenpideluokka]]),"",VLOOKUP(CONCATENATE($D$3,"_",Table6[[#This Row],[Toimenpideluokka]]),'3 Toimenpiteiden luokittelu'!$B$9:$E$85,4,FALSE))</f>
        <v/>
      </c>
      <c r="Y43" s="78" t="str">
        <f>IF(ISBLANK(Table6[[#This Row],[Tarkempi luokitus]]),"",VLOOKUP(AA43,'3 Toimenpiteiden luokittelu'!$B$89:$D$339,3,FALSE))</f>
        <v/>
      </c>
      <c r="Z43" s="78" t="str">
        <f>IF(ISBLANK(Table6[[#This Row],[Toimenpideluokka]]),"",_xlfn.CONCAT(IF($D$3="Julkinen ala","Julkinenala",$D$3),"_",Table6[[#This Row],[Toimenpidekoodi]]))</f>
        <v/>
      </c>
      <c r="AA43" s="78" t="str">
        <f>IF(ISBLANK(Table6[[#This Row],[Tarkempi luokitus]]),"",_xlfn.CONCAT($D$3,"_",Table6[[#This Row],[Toimenpideluokka]],"_",Table6[[#This Row],[Tarkempi luokitus]]))</f>
        <v/>
      </c>
    </row>
    <row r="44" spans="1:27" s="78" customFormat="1" ht="15.75" x14ac:dyDescent="0.25">
      <c r="A44" s="52"/>
      <c r="B44" s="54"/>
      <c r="C44" s="57"/>
      <c r="D44" s="53"/>
      <c r="E44" s="54"/>
      <c r="F44" s="54"/>
      <c r="G44" s="55"/>
      <c r="H44" s="56"/>
      <c r="I44" s="57"/>
      <c r="J44" s="57"/>
      <c r="K44" s="57"/>
      <c r="L44" s="57"/>
      <c r="M44" s="57"/>
      <c r="N44" s="54"/>
      <c r="O44" s="54"/>
      <c r="P44" s="58" t="str">
        <f>IF(Table6[[#This Row],[KTEK/TEK]]="KTEK",5,IF(Table6[[#This Row],[KTEK/TEK]]="TEK",15,""))</f>
        <v/>
      </c>
      <c r="Q44" s="54"/>
      <c r="R44" s="54"/>
      <c r="S44" s="54"/>
      <c r="T44" s="54"/>
      <c r="U44" s="54"/>
      <c r="V44" s="67"/>
      <c r="W44" s="70" t="str">
        <f t="shared" si="1"/>
        <v/>
      </c>
      <c r="X44" s="78" t="str">
        <f>IF(ISBLANK(Table6[[#This Row],[Toimenpideluokka]]),"",VLOOKUP(CONCATENATE($D$3,"_",Table6[[#This Row],[Toimenpideluokka]]),'3 Toimenpiteiden luokittelu'!$B$9:$E$85,4,FALSE))</f>
        <v/>
      </c>
      <c r="Y44" s="78" t="str">
        <f>IF(ISBLANK(Table6[[#This Row],[Tarkempi luokitus]]),"",VLOOKUP(AA44,'3 Toimenpiteiden luokittelu'!$B$89:$D$339,3,FALSE))</f>
        <v/>
      </c>
      <c r="Z44" s="78" t="str">
        <f>IF(ISBLANK(Table6[[#This Row],[Toimenpideluokka]]),"",_xlfn.CONCAT(IF($D$3="Julkinen ala","Julkinenala",$D$3),"_",Table6[[#This Row],[Toimenpidekoodi]]))</f>
        <v/>
      </c>
      <c r="AA44" s="78" t="str">
        <f>IF(ISBLANK(Table6[[#This Row],[Tarkempi luokitus]]),"",_xlfn.CONCAT($D$3,"_",Table6[[#This Row],[Toimenpideluokka]],"_",Table6[[#This Row],[Tarkempi luokitus]]))</f>
        <v/>
      </c>
    </row>
    <row r="45" spans="1:27" s="78" customFormat="1" ht="15.75" x14ac:dyDescent="0.25">
      <c r="A45" s="52"/>
      <c r="B45" s="54"/>
      <c r="C45" s="57"/>
      <c r="D45" s="53"/>
      <c r="E45" s="54"/>
      <c r="F45" s="54"/>
      <c r="G45" s="55"/>
      <c r="H45" s="56"/>
      <c r="I45" s="57"/>
      <c r="J45" s="57"/>
      <c r="K45" s="57"/>
      <c r="L45" s="57"/>
      <c r="M45" s="57"/>
      <c r="N45" s="54"/>
      <c r="O45" s="54"/>
      <c r="P45" s="58" t="str">
        <f>IF(Table6[[#This Row],[KTEK/TEK]]="KTEK",5,IF(Table6[[#This Row],[KTEK/TEK]]="TEK",15,""))</f>
        <v/>
      </c>
      <c r="Q45" s="54"/>
      <c r="R45" s="54"/>
      <c r="S45" s="54"/>
      <c r="T45" s="54"/>
      <c r="U45" s="54"/>
      <c r="V45" s="67"/>
      <c r="W45" s="70" t="str">
        <f t="shared" si="1"/>
        <v/>
      </c>
      <c r="X45" s="78" t="str">
        <f>IF(ISBLANK(Table6[[#This Row],[Toimenpideluokka]]),"",VLOOKUP(CONCATENATE($D$3,"_",Table6[[#This Row],[Toimenpideluokka]]),'3 Toimenpiteiden luokittelu'!$B$9:$E$85,4,FALSE))</f>
        <v/>
      </c>
      <c r="Y45" s="78" t="str">
        <f>IF(ISBLANK(Table6[[#This Row],[Tarkempi luokitus]]),"",VLOOKUP(AA45,'3 Toimenpiteiden luokittelu'!$B$89:$D$339,3,FALSE))</f>
        <v/>
      </c>
      <c r="Z45" s="78" t="str">
        <f>IF(ISBLANK(Table6[[#This Row],[Toimenpideluokka]]),"",_xlfn.CONCAT(IF($D$3="Julkinen ala","Julkinenala",$D$3),"_",Table6[[#This Row],[Toimenpidekoodi]]))</f>
        <v/>
      </c>
      <c r="AA45" s="78" t="str">
        <f>IF(ISBLANK(Table6[[#This Row],[Tarkempi luokitus]]),"",_xlfn.CONCAT($D$3,"_",Table6[[#This Row],[Toimenpideluokka]],"_",Table6[[#This Row],[Tarkempi luokitus]]))</f>
        <v/>
      </c>
    </row>
    <row r="46" spans="1:27" s="78" customFormat="1" ht="15.75" x14ac:dyDescent="0.25">
      <c r="A46" s="52"/>
      <c r="B46" s="54"/>
      <c r="C46" s="57"/>
      <c r="D46" s="53"/>
      <c r="E46" s="54"/>
      <c r="F46" s="54"/>
      <c r="G46" s="55"/>
      <c r="H46" s="56"/>
      <c r="I46" s="57"/>
      <c r="J46" s="57"/>
      <c r="K46" s="57"/>
      <c r="L46" s="57"/>
      <c r="M46" s="57"/>
      <c r="N46" s="54"/>
      <c r="O46" s="54"/>
      <c r="P46" s="58" t="str">
        <f>IF(Table6[[#This Row],[KTEK/TEK]]="KTEK",5,IF(Table6[[#This Row],[KTEK/TEK]]="TEK",15,""))</f>
        <v/>
      </c>
      <c r="Q46" s="54"/>
      <c r="R46" s="54"/>
      <c r="S46" s="54"/>
      <c r="T46" s="54"/>
      <c r="U46" s="54"/>
      <c r="V46" s="67"/>
      <c r="W46" s="70" t="str">
        <f t="shared" si="1"/>
        <v/>
      </c>
      <c r="X46" s="78" t="str">
        <f>IF(ISBLANK(Table6[[#This Row],[Toimenpideluokka]]),"",VLOOKUP(CONCATENATE($D$3,"_",Table6[[#This Row],[Toimenpideluokka]]),'3 Toimenpiteiden luokittelu'!$B$9:$E$85,4,FALSE))</f>
        <v/>
      </c>
      <c r="Y46" s="78" t="str">
        <f>IF(ISBLANK(Table6[[#This Row],[Tarkempi luokitus]]),"",VLOOKUP(AA46,'3 Toimenpiteiden luokittelu'!$B$89:$D$339,3,FALSE))</f>
        <v/>
      </c>
      <c r="Z46" s="78" t="str">
        <f>IF(ISBLANK(Table6[[#This Row],[Toimenpideluokka]]),"",_xlfn.CONCAT(IF($D$3="Julkinen ala","Julkinenala",$D$3),"_",Table6[[#This Row],[Toimenpidekoodi]]))</f>
        <v/>
      </c>
      <c r="AA46" s="78" t="str">
        <f>IF(ISBLANK(Table6[[#This Row],[Tarkempi luokitus]]),"",_xlfn.CONCAT($D$3,"_",Table6[[#This Row],[Toimenpideluokka]],"_",Table6[[#This Row],[Tarkempi luokitus]]))</f>
        <v/>
      </c>
    </row>
    <row r="47" spans="1:27" s="78" customFormat="1" ht="15.75" x14ac:dyDescent="0.25">
      <c r="A47" s="52"/>
      <c r="B47" s="54"/>
      <c r="C47" s="57"/>
      <c r="D47" s="53"/>
      <c r="E47" s="54"/>
      <c r="F47" s="54"/>
      <c r="G47" s="55"/>
      <c r="H47" s="56"/>
      <c r="I47" s="57"/>
      <c r="J47" s="57"/>
      <c r="K47" s="57"/>
      <c r="L47" s="57"/>
      <c r="M47" s="57"/>
      <c r="N47" s="54"/>
      <c r="O47" s="54"/>
      <c r="P47" s="58" t="str">
        <f>IF(Table6[[#This Row],[KTEK/TEK]]="KTEK",5,IF(Table6[[#This Row],[KTEK/TEK]]="TEK",15,""))</f>
        <v/>
      </c>
      <c r="Q47" s="54"/>
      <c r="R47" s="54"/>
      <c r="S47" s="54"/>
      <c r="T47" s="54"/>
      <c r="U47" s="54"/>
      <c r="V47" s="67"/>
      <c r="W47" s="70" t="str">
        <f t="shared" si="1"/>
        <v/>
      </c>
      <c r="X47" s="78" t="str">
        <f>IF(ISBLANK(Table6[[#This Row],[Toimenpideluokka]]),"",VLOOKUP(CONCATENATE($D$3,"_",Table6[[#This Row],[Toimenpideluokka]]),'3 Toimenpiteiden luokittelu'!$B$9:$E$85,4,FALSE))</f>
        <v/>
      </c>
      <c r="Y47" s="78" t="str">
        <f>IF(ISBLANK(Table6[[#This Row],[Tarkempi luokitus]]),"",VLOOKUP(AA47,'3 Toimenpiteiden luokittelu'!$B$89:$D$339,3,FALSE))</f>
        <v/>
      </c>
      <c r="Z47" s="78" t="str">
        <f>IF(ISBLANK(Table6[[#This Row],[Toimenpideluokka]]),"",_xlfn.CONCAT(IF($D$3="Julkinen ala","Julkinenala",$D$3),"_",Table6[[#This Row],[Toimenpidekoodi]]))</f>
        <v/>
      </c>
      <c r="AA47" s="78" t="str">
        <f>IF(ISBLANK(Table6[[#This Row],[Tarkempi luokitus]]),"",_xlfn.CONCAT($D$3,"_",Table6[[#This Row],[Toimenpideluokka]],"_",Table6[[#This Row],[Tarkempi luokitus]]))</f>
        <v/>
      </c>
    </row>
    <row r="48" spans="1:27" s="78" customFormat="1" ht="15.75" x14ac:dyDescent="0.25">
      <c r="A48" s="52"/>
      <c r="B48" s="54"/>
      <c r="C48" s="57"/>
      <c r="D48" s="53"/>
      <c r="E48" s="54"/>
      <c r="F48" s="54"/>
      <c r="G48" s="55"/>
      <c r="H48" s="56"/>
      <c r="I48" s="57"/>
      <c r="J48" s="57"/>
      <c r="K48" s="57"/>
      <c r="L48" s="57"/>
      <c r="M48" s="57"/>
      <c r="N48" s="54"/>
      <c r="O48" s="54"/>
      <c r="P48" s="58" t="str">
        <f>IF(Table6[[#This Row],[KTEK/TEK]]="KTEK",5,IF(Table6[[#This Row],[KTEK/TEK]]="TEK",15,""))</f>
        <v/>
      </c>
      <c r="Q48" s="54"/>
      <c r="R48" s="54"/>
      <c r="S48" s="54"/>
      <c r="T48" s="54"/>
      <c r="U48" s="54"/>
      <c r="V48" s="67"/>
      <c r="W48" s="70" t="str">
        <f t="shared" si="1"/>
        <v/>
      </c>
      <c r="X48" s="78" t="str">
        <f>IF(ISBLANK(Table6[[#This Row],[Toimenpideluokka]]),"",VLOOKUP(CONCATENATE($D$3,"_",Table6[[#This Row],[Toimenpideluokka]]),'3 Toimenpiteiden luokittelu'!$B$9:$E$85,4,FALSE))</f>
        <v/>
      </c>
      <c r="Y48" s="78" t="str">
        <f>IF(ISBLANK(Table6[[#This Row],[Tarkempi luokitus]]),"",VLOOKUP(AA48,'3 Toimenpiteiden luokittelu'!$B$89:$D$339,3,FALSE))</f>
        <v/>
      </c>
      <c r="Z48" s="78" t="str">
        <f>IF(ISBLANK(Table6[[#This Row],[Toimenpideluokka]]),"",_xlfn.CONCAT(IF($D$3="Julkinen ala","Julkinenala",$D$3),"_",Table6[[#This Row],[Toimenpidekoodi]]))</f>
        <v/>
      </c>
      <c r="AA48" s="78" t="str">
        <f>IF(ISBLANK(Table6[[#This Row],[Tarkempi luokitus]]),"",_xlfn.CONCAT($D$3,"_",Table6[[#This Row],[Toimenpideluokka]],"_",Table6[[#This Row],[Tarkempi luokitus]]))</f>
        <v/>
      </c>
    </row>
    <row r="49" spans="1:27" s="78" customFormat="1" ht="15.75" x14ac:dyDescent="0.25">
      <c r="A49" s="52"/>
      <c r="B49" s="54"/>
      <c r="C49" s="57"/>
      <c r="D49" s="53"/>
      <c r="E49" s="54"/>
      <c r="F49" s="54"/>
      <c r="G49" s="55"/>
      <c r="H49" s="56"/>
      <c r="I49" s="57"/>
      <c r="J49" s="57"/>
      <c r="K49" s="57"/>
      <c r="L49" s="57"/>
      <c r="M49" s="57"/>
      <c r="N49" s="54"/>
      <c r="O49" s="54"/>
      <c r="P49" s="58" t="str">
        <f>IF(Table6[[#This Row],[KTEK/TEK]]="KTEK",5,IF(Table6[[#This Row],[KTEK/TEK]]="TEK",15,""))</f>
        <v/>
      </c>
      <c r="Q49" s="54"/>
      <c r="R49" s="54"/>
      <c r="S49" s="54"/>
      <c r="T49" s="54"/>
      <c r="U49" s="54"/>
      <c r="V49" s="67"/>
      <c r="W49" s="70" t="str">
        <f t="shared" si="1"/>
        <v/>
      </c>
      <c r="X49" s="78" t="str">
        <f>IF(ISBLANK(Table6[[#This Row],[Toimenpideluokka]]),"",VLOOKUP(CONCATENATE($D$3,"_",Table6[[#This Row],[Toimenpideluokka]]),'3 Toimenpiteiden luokittelu'!$B$9:$E$85,4,FALSE))</f>
        <v/>
      </c>
      <c r="Y49" s="78" t="str">
        <f>IF(ISBLANK(Table6[[#This Row],[Tarkempi luokitus]]),"",VLOOKUP(AA49,'3 Toimenpiteiden luokittelu'!$B$89:$D$339,3,FALSE))</f>
        <v/>
      </c>
      <c r="Z49" s="78" t="str">
        <f>IF(ISBLANK(Table6[[#This Row],[Toimenpideluokka]]),"",_xlfn.CONCAT(IF($D$3="Julkinen ala","Julkinenala",$D$3),"_",Table6[[#This Row],[Toimenpidekoodi]]))</f>
        <v/>
      </c>
      <c r="AA49" s="78" t="str">
        <f>IF(ISBLANK(Table6[[#This Row],[Tarkempi luokitus]]),"",_xlfn.CONCAT($D$3,"_",Table6[[#This Row],[Toimenpideluokka]],"_",Table6[[#This Row],[Tarkempi luokitus]]))</f>
        <v/>
      </c>
    </row>
    <row r="50" spans="1:27" s="78" customFormat="1" ht="15.75" x14ac:dyDescent="0.25">
      <c r="A50" s="52"/>
      <c r="B50" s="54"/>
      <c r="C50" s="57"/>
      <c r="D50" s="53"/>
      <c r="E50" s="54"/>
      <c r="F50" s="54"/>
      <c r="G50" s="55"/>
      <c r="H50" s="56"/>
      <c r="I50" s="57"/>
      <c r="J50" s="57"/>
      <c r="K50" s="57"/>
      <c r="L50" s="57"/>
      <c r="M50" s="57"/>
      <c r="N50" s="54"/>
      <c r="O50" s="54"/>
      <c r="P50" s="58" t="str">
        <f>IF(Table6[[#This Row],[KTEK/TEK]]="KTEK",5,IF(Table6[[#This Row],[KTEK/TEK]]="TEK",15,""))</f>
        <v/>
      </c>
      <c r="Q50" s="54"/>
      <c r="R50" s="54"/>
      <c r="S50" s="54"/>
      <c r="T50" s="54"/>
      <c r="U50" s="54"/>
      <c r="V50" s="67"/>
      <c r="W50" s="70" t="str">
        <f t="shared" si="1"/>
        <v/>
      </c>
      <c r="X50" s="78" t="str">
        <f>IF(ISBLANK(Table6[[#This Row],[Toimenpideluokka]]),"",VLOOKUP(CONCATENATE($D$3,"_",Table6[[#This Row],[Toimenpideluokka]]),'3 Toimenpiteiden luokittelu'!$B$9:$E$85,4,FALSE))</f>
        <v/>
      </c>
      <c r="Y50" s="78" t="str">
        <f>IF(ISBLANK(Table6[[#This Row],[Tarkempi luokitus]]),"",VLOOKUP(AA50,'3 Toimenpiteiden luokittelu'!$B$89:$D$339,3,FALSE))</f>
        <v/>
      </c>
      <c r="Z50" s="78" t="str">
        <f>IF(ISBLANK(Table6[[#This Row],[Toimenpideluokka]]),"",_xlfn.CONCAT(IF($D$3="Julkinen ala","Julkinenala",$D$3),"_",Table6[[#This Row],[Toimenpidekoodi]]))</f>
        <v/>
      </c>
      <c r="AA50" s="78" t="str">
        <f>IF(ISBLANK(Table6[[#This Row],[Tarkempi luokitus]]),"",_xlfn.CONCAT($D$3,"_",Table6[[#This Row],[Toimenpideluokka]],"_",Table6[[#This Row],[Tarkempi luokitus]]))</f>
        <v/>
      </c>
    </row>
    <row r="51" spans="1:27" s="78" customFormat="1" ht="15.75" x14ac:dyDescent="0.25">
      <c r="A51" s="52"/>
      <c r="B51" s="54"/>
      <c r="C51" s="57"/>
      <c r="D51" s="53"/>
      <c r="E51" s="54"/>
      <c r="F51" s="54"/>
      <c r="G51" s="55"/>
      <c r="H51" s="56"/>
      <c r="I51" s="57"/>
      <c r="J51" s="57"/>
      <c r="K51" s="57"/>
      <c r="L51" s="57"/>
      <c r="M51" s="57"/>
      <c r="N51" s="54"/>
      <c r="O51" s="54"/>
      <c r="P51" s="58" t="str">
        <f>IF(Table6[[#This Row],[KTEK/TEK]]="KTEK",5,IF(Table6[[#This Row],[KTEK/TEK]]="TEK",15,""))</f>
        <v/>
      </c>
      <c r="Q51" s="54"/>
      <c r="R51" s="54"/>
      <c r="S51" s="54"/>
      <c r="T51" s="54"/>
      <c r="U51" s="54"/>
      <c r="V51" s="67"/>
      <c r="W51" s="70" t="str">
        <f t="shared" si="1"/>
        <v/>
      </c>
      <c r="X51" s="78" t="str">
        <f>IF(ISBLANK(Table6[[#This Row],[Toimenpideluokka]]),"",VLOOKUP(CONCATENATE($D$3,"_",Table6[[#This Row],[Toimenpideluokka]]),'3 Toimenpiteiden luokittelu'!$B$9:$E$85,4,FALSE))</f>
        <v/>
      </c>
      <c r="Y51" s="78" t="str">
        <f>IF(ISBLANK(Table6[[#This Row],[Tarkempi luokitus]]),"",VLOOKUP(AA51,'3 Toimenpiteiden luokittelu'!$B$89:$D$339,3,FALSE))</f>
        <v/>
      </c>
      <c r="Z51" s="78" t="str">
        <f>IF(ISBLANK(Table6[[#This Row],[Toimenpideluokka]]),"",_xlfn.CONCAT(IF($D$3="Julkinen ala","Julkinenala",$D$3),"_",Table6[[#This Row],[Toimenpidekoodi]]))</f>
        <v/>
      </c>
      <c r="AA51" s="78" t="str">
        <f>IF(ISBLANK(Table6[[#This Row],[Tarkempi luokitus]]),"",_xlfn.CONCAT($D$3,"_",Table6[[#This Row],[Toimenpideluokka]],"_",Table6[[#This Row],[Tarkempi luokitus]]))</f>
        <v/>
      </c>
    </row>
    <row r="52" spans="1:27" s="78" customFormat="1" ht="15.75" x14ac:dyDescent="0.25">
      <c r="A52" s="52"/>
      <c r="B52" s="54"/>
      <c r="C52" s="57"/>
      <c r="D52" s="53"/>
      <c r="E52" s="54"/>
      <c r="F52" s="54"/>
      <c r="G52" s="55"/>
      <c r="H52" s="56"/>
      <c r="I52" s="57"/>
      <c r="J52" s="57"/>
      <c r="K52" s="57"/>
      <c r="L52" s="57"/>
      <c r="M52" s="57"/>
      <c r="N52" s="54"/>
      <c r="O52" s="54"/>
      <c r="P52" s="58" t="str">
        <f>IF(Table6[[#This Row],[KTEK/TEK]]="KTEK",5,IF(Table6[[#This Row],[KTEK/TEK]]="TEK",15,""))</f>
        <v/>
      </c>
      <c r="Q52" s="54"/>
      <c r="R52" s="54"/>
      <c r="S52" s="54"/>
      <c r="T52" s="54"/>
      <c r="U52" s="54"/>
      <c r="V52" s="67"/>
      <c r="W52" s="70" t="str">
        <f t="shared" si="1"/>
        <v/>
      </c>
      <c r="X52" s="78" t="str">
        <f>IF(ISBLANK(Table6[[#This Row],[Toimenpideluokka]]),"",VLOOKUP(CONCATENATE($D$3,"_",Table6[[#This Row],[Toimenpideluokka]]),'3 Toimenpiteiden luokittelu'!$B$9:$E$85,4,FALSE))</f>
        <v/>
      </c>
      <c r="Y52" s="78" t="str">
        <f>IF(ISBLANK(Table6[[#This Row],[Tarkempi luokitus]]),"",VLOOKUP(AA52,'3 Toimenpiteiden luokittelu'!$B$89:$D$339,3,FALSE))</f>
        <v/>
      </c>
      <c r="Z52" s="78" t="str">
        <f>IF(ISBLANK(Table6[[#This Row],[Toimenpideluokka]]),"",_xlfn.CONCAT(IF($D$3="Julkinen ala","Julkinenala",$D$3),"_",Table6[[#This Row],[Toimenpidekoodi]]))</f>
        <v/>
      </c>
      <c r="AA52" s="78" t="str">
        <f>IF(ISBLANK(Table6[[#This Row],[Tarkempi luokitus]]),"",_xlfn.CONCAT($D$3,"_",Table6[[#This Row],[Toimenpideluokka]],"_",Table6[[#This Row],[Tarkempi luokitus]]))</f>
        <v/>
      </c>
    </row>
    <row r="53" spans="1:27" s="78" customFormat="1" ht="15.75" x14ac:dyDescent="0.25">
      <c r="A53" s="52"/>
      <c r="B53" s="54"/>
      <c r="C53" s="57"/>
      <c r="D53" s="53"/>
      <c r="E53" s="54"/>
      <c r="F53" s="54"/>
      <c r="G53" s="55"/>
      <c r="H53" s="56"/>
      <c r="I53" s="57"/>
      <c r="J53" s="57"/>
      <c r="K53" s="57"/>
      <c r="L53" s="57"/>
      <c r="M53" s="57"/>
      <c r="N53" s="54"/>
      <c r="O53" s="54"/>
      <c r="P53" s="58" t="str">
        <f>IF(Table6[[#This Row],[KTEK/TEK]]="KTEK",5,IF(Table6[[#This Row],[KTEK/TEK]]="TEK",15,""))</f>
        <v/>
      </c>
      <c r="Q53" s="54"/>
      <c r="R53" s="54"/>
      <c r="S53" s="54"/>
      <c r="T53" s="54"/>
      <c r="U53" s="54"/>
      <c r="V53" s="67"/>
      <c r="W53" s="70" t="str">
        <f t="shared" si="1"/>
        <v/>
      </c>
      <c r="X53" s="78" t="str">
        <f>IF(ISBLANK(Table6[[#This Row],[Toimenpideluokka]]),"",VLOOKUP(CONCATENATE($D$3,"_",Table6[[#This Row],[Toimenpideluokka]]),'3 Toimenpiteiden luokittelu'!$B$9:$E$85,4,FALSE))</f>
        <v/>
      </c>
      <c r="Y53" s="78" t="str">
        <f>IF(ISBLANK(Table6[[#This Row],[Tarkempi luokitus]]),"",VLOOKUP(AA53,'3 Toimenpiteiden luokittelu'!$B$89:$D$339,3,FALSE))</f>
        <v/>
      </c>
      <c r="Z53" s="78" t="str">
        <f>IF(ISBLANK(Table6[[#This Row],[Toimenpideluokka]]),"",_xlfn.CONCAT(IF($D$3="Julkinen ala","Julkinenala",$D$3),"_",Table6[[#This Row],[Toimenpidekoodi]]))</f>
        <v/>
      </c>
      <c r="AA53" s="78" t="str">
        <f>IF(ISBLANK(Table6[[#This Row],[Tarkempi luokitus]]),"",_xlfn.CONCAT($D$3,"_",Table6[[#This Row],[Toimenpideluokka]],"_",Table6[[#This Row],[Tarkempi luokitus]]))</f>
        <v/>
      </c>
    </row>
    <row r="54" spans="1:27" s="78" customFormat="1" ht="15.75" x14ac:dyDescent="0.25">
      <c r="A54" s="52"/>
      <c r="B54" s="54"/>
      <c r="C54" s="57"/>
      <c r="D54" s="53"/>
      <c r="E54" s="54"/>
      <c r="F54" s="54"/>
      <c r="G54" s="55"/>
      <c r="H54" s="56"/>
      <c r="I54" s="57"/>
      <c r="J54" s="57"/>
      <c r="K54" s="57"/>
      <c r="L54" s="57"/>
      <c r="M54" s="57"/>
      <c r="N54" s="54"/>
      <c r="O54" s="54"/>
      <c r="P54" s="58" t="str">
        <f>IF(Table6[[#This Row],[KTEK/TEK]]="KTEK",5,IF(Table6[[#This Row],[KTEK/TEK]]="TEK",15,""))</f>
        <v/>
      </c>
      <c r="Q54" s="54"/>
      <c r="R54" s="54"/>
      <c r="S54" s="54"/>
      <c r="T54" s="54"/>
      <c r="U54" s="54"/>
      <c r="V54" s="67"/>
      <c r="W54" s="70" t="str">
        <f t="shared" si="1"/>
        <v/>
      </c>
      <c r="X54" s="78" t="str">
        <f>IF(ISBLANK(Table6[[#This Row],[Toimenpideluokka]]),"",VLOOKUP(CONCATENATE($D$3,"_",Table6[[#This Row],[Toimenpideluokka]]),'3 Toimenpiteiden luokittelu'!$B$9:$E$85,4,FALSE))</f>
        <v/>
      </c>
      <c r="Y54" s="78" t="str">
        <f>IF(ISBLANK(Table6[[#This Row],[Tarkempi luokitus]]),"",VLOOKUP(AA54,'3 Toimenpiteiden luokittelu'!$B$89:$D$339,3,FALSE))</f>
        <v/>
      </c>
      <c r="Z54" s="78" t="str">
        <f>IF(ISBLANK(Table6[[#This Row],[Toimenpideluokka]]),"",_xlfn.CONCAT(IF($D$3="Julkinen ala","Julkinenala",$D$3),"_",Table6[[#This Row],[Toimenpidekoodi]]))</f>
        <v/>
      </c>
      <c r="AA54" s="78" t="str">
        <f>IF(ISBLANK(Table6[[#This Row],[Tarkempi luokitus]]),"",_xlfn.CONCAT($D$3,"_",Table6[[#This Row],[Toimenpideluokka]],"_",Table6[[#This Row],[Tarkempi luokitus]]))</f>
        <v/>
      </c>
    </row>
    <row r="55" spans="1:27" s="78" customFormat="1" ht="15.75" x14ac:dyDescent="0.25">
      <c r="A55" s="52"/>
      <c r="B55" s="54"/>
      <c r="C55" s="57"/>
      <c r="D55" s="53"/>
      <c r="E55" s="54"/>
      <c r="F55" s="54"/>
      <c r="G55" s="55"/>
      <c r="H55" s="56"/>
      <c r="I55" s="57"/>
      <c r="J55" s="57"/>
      <c r="K55" s="57"/>
      <c r="L55" s="57"/>
      <c r="M55" s="57"/>
      <c r="N55" s="54"/>
      <c r="O55" s="54"/>
      <c r="P55" s="58" t="str">
        <f>IF(Table6[[#This Row],[KTEK/TEK]]="KTEK",5,IF(Table6[[#This Row],[KTEK/TEK]]="TEK",15,""))</f>
        <v/>
      </c>
      <c r="Q55" s="54"/>
      <c r="R55" s="54"/>
      <c r="S55" s="54"/>
      <c r="T55" s="54"/>
      <c r="U55" s="54"/>
      <c r="V55" s="67"/>
      <c r="W55" s="70" t="str">
        <f t="shared" si="1"/>
        <v/>
      </c>
      <c r="X55" s="78" t="str">
        <f>IF(ISBLANK(Table6[[#This Row],[Toimenpideluokka]]),"",VLOOKUP(CONCATENATE($D$3,"_",Table6[[#This Row],[Toimenpideluokka]]),'3 Toimenpiteiden luokittelu'!$B$9:$E$85,4,FALSE))</f>
        <v/>
      </c>
      <c r="Y55" s="78" t="str">
        <f>IF(ISBLANK(Table6[[#This Row],[Tarkempi luokitus]]),"",VLOOKUP(AA55,'3 Toimenpiteiden luokittelu'!$B$89:$D$339,3,FALSE))</f>
        <v/>
      </c>
      <c r="Z55" s="78" t="str">
        <f>IF(ISBLANK(Table6[[#This Row],[Toimenpideluokka]]),"",_xlfn.CONCAT(IF($D$3="Julkinen ala","Julkinenala",$D$3),"_",Table6[[#This Row],[Toimenpidekoodi]]))</f>
        <v/>
      </c>
      <c r="AA55" s="78" t="str">
        <f>IF(ISBLANK(Table6[[#This Row],[Tarkempi luokitus]]),"",_xlfn.CONCAT($D$3,"_",Table6[[#This Row],[Toimenpideluokka]],"_",Table6[[#This Row],[Tarkempi luokitus]]))</f>
        <v/>
      </c>
    </row>
    <row r="56" spans="1:27" s="78" customFormat="1" ht="15.75" x14ac:dyDescent="0.25">
      <c r="A56" s="52"/>
      <c r="B56" s="54"/>
      <c r="C56" s="57"/>
      <c r="D56" s="53"/>
      <c r="E56" s="54"/>
      <c r="F56" s="54"/>
      <c r="G56" s="55"/>
      <c r="H56" s="56"/>
      <c r="I56" s="57"/>
      <c r="J56" s="57"/>
      <c r="K56" s="57"/>
      <c r="L56" s="57"/>
      <c r="M56" s="57"/>
      <c r="N56" s="54"/>
      <c r="O56" s="54"/>
      <c r="P56" s="58" t="str">
        <f>IF(Table6[[#This Row],[KTEK/TEK]]="KTEK",5,IF(Table6[[#This Row],[KTEK/TEK]]="TEK",15,""))</f>
        <v/>
      </c>
      <c r="Q56" s="54"/>
      <c r="R56" s="54"/>
      <c r="S56" s="54"/>
      <c r="T56" s="54"/>
      <c r="U56" s="54"/>
      <c r="V56" s="67"/>
      <c r="W56" s="70" t="str">
        <f t="shared" si="1"/>
        <v/>
      </c>
      <c r="X56" s="78" t="str">
        <f>IF(ISBLANK(Table6[[#This Row],[Toimenpideluokka]]),"",VLOOKUP(CONCATENATE($D$3,"_",Table6[[#This Row],[Toimenpideluokka]]),'3 Toimenpiteiden luokittelu'!$B$9:$E$85,4,FALSE))</f>
        <v/>
      </c>
      <c r="Y56" s="78" t="str">
        <f>IF(ISBLANK(Table6[[#This Row],[Tarkempi luokitus]]),"",VLOOKUP(AA56,'3 Toimenpiteiden luokittelu'!$B$89:$D$339,3,FALSE))</f>
        <v/>
      </c>
      <c r="Z56" s="78" t="str">
        <f>IF(ISBLANK(Table6[[#This Row],[Toimenpideluokka]]),"",_xlfn.CONCAT(IF($D$3="Julkinen ala","Julkinenala",$D$3),"_",Table6[[#This Row],[Toimenpidekoodi]]))</f>
        <v/>
      </c>
      <c r="AA56" s="78" t="str">
        <f>IF(ISBLANK(Table6[[#This Row],[Tarkempi luokitus]]),"",_xlfn.CONCAT($D$3,"_",Table6[[#This Row],[Toimenpideluokka]],"_",Table6[[#This Row],[Tarkempi luokitus]]))</f>
        <v/>
      </c>
    </row>
    <row r="57" spans="1:27" s="78" customFormat="1" ht="15.75" x14ac:dyDescent="0.25">
      <c r="A57" s="52"/>
      <c r="B57" s="54"/>
      <c r="C57" s="57"/>
      <c r="D57" s="53"/>
      <c r="E57" s="54"/>
      <c r="F57" s="54"/>
      <c r="G57" s="55"/>
      <c r="H57" s="56"/>
      <c r="I57" s="57"/>
      <c r="J57" s="57"/>
      <c r="K57" s="57"/>
      <c r="L57" s="57"/>
      <c r="M57" s="57"/>
      <c r="N57" s="54"/>
      <c r="O57" s="54"/>
      <c r="P57" s="58" t="str">
        <f>IF(Table6[[#This Row],[KTEK/TEK]]="KTEK",5,IF(Table6[[#This Row],[KTEK/TEK]]="TEK",15,""))</f>
        <v/>
      </c>
      <c r="Q57" s="54"/>
      <c r="R57" s="54"/>
      <c r="S57" s="54"/>
      <c r="T57" s="54"/>
      <c r="U57" s="54"/>
      <c r="V57" s="67"/>
      <c r="W57" s="70" t="str">
        <f t="shared" si="1"/>
        <v/>
      </c>
      <c r="X57" s="78" t="str">
        <f>IF(ISBLANK(Table6[[#This Row],[Toimenpideluokka]]),"",VLOOKUP(CONCATENATE($D$3,"_",Table6[[#This Row],[Toimenpideluokka]]),'3 Toimenpiteiden luokittelu'!$B$9:$E$85,4,FALSE))</f>
        <v/>
      </c>
      <c r="Y57" s="78" t="str">
        <f>IF(ISBLANK(Table6[[#This Row],[Tarkempi luokitus]]),"",VLOOKUP(AA57,'3 Toimenpiteiden luokittelu'!$B$89:$D$339,3,FALSE))</f>
        <v/>
      </c>
      <c r="Z57" s="78" t="str">
        <f>IF(ISBLANK(Table6[[#This Row],[Toimenpideluokka]]),"",_xlfn.CONCAT(IF($D$3="Julkinen ala","Julkinenala",$D$3),"_",Table6[[#This Row],[Toimenpidekoodi]]))</f>
        <v/>
      </c>
      <c r="AA57" s="78" t="str">
        <f>IF(ISBLANK(Table6[[#This Row],[Tarkempi luokitus]]),"",_xlfn.CONCAT($D$3,"_",Table6[[#This Row],[Toimenpideluokka]],"_",Table6[[#This Row],[Tarkempi luokitus]]))</f>
        <v/>
      </c>
    </row>
    <row r="58" spans="1:27" s="78" customFormat="1" ht="15.75" x14ac:dyDescent="0.25">
      <c r="A58" s="52"/>
      <c r="B58" s="54"/>
      <c r="C58" s="57"/>
      <c r="D58" s="53"/>
      <c r="E58" s="54"/>
      <c r="F58" s="54"/>
      <c r="G58" s="55"/>
      <c r="H58" s="56"/>
      <c r="I58" s="57"/>
      <c r="J58" s="57"/>
      <c r="K58" s="57"/>
      <c r="L58" s="57"/>
      <c r="M58" s="57"/>
      <c r="N58" s="54"/>
      <c r="O58" s="54"/>
      <c r="P58" s="58" t="str">
        <f>IF(Table6[[#This Row],[KTEK/TEK]]="KTEK",5,IF(Table6[[#This Row],[KTEK/TEK]]="TEK",15,""))</f>
        <v/>
      </c>
      <c r="Q58" s="54"/>
      <c r="R58" s="54"/>
      <c r="S58" s="54"/>
      <c r="T58" s="54"/>
      <c r="U58" s="54"/>
      <c r="V58" s="67"/>
      <c r="W58" s="70" t="str">
        <f t="shared" si="1"/>
        <v/>
      </c>
      <c r="X58" s="78" t="str">
        <f>IF(ISBLANK(Table6[[#This Row],[Toimenpideluokka]]),"",VLOOKUP(CONCATENATE($D$3,"_",Table6[[#This Row],[Toimenpideluokka]]),'3 Toimenpiteiden luokittelu'!$B$9:$E$85,4,FALSE))</f>
        <v/>
      </c>
      <c r="Y58" s="78" t="str">
        <f>IF(ISBLANK(Table6[[#This Row],[Tarkempi luokitus]]),"",VLOOKUP(AA58,'3 Toimenpiteiden luokittelu'!$B$89:$D$339,3,FALSE))</f>
        <v/>
      </c>
      <c r="Z58" s="78" t="str">
        <f>IF(ISBLANK(Table6[[#This Row],[Toimenpideluokka]]),"",_xlfn.CONCAT(IF($D$3="Julkinen ala","Julkinenala",$D$3),"_",Table6[[#This Row],[Toimenpidekoodi]]))</f>
        <v/>
      </c>
      <c r="AA58" s="78" t="str">
        <f>IF(ISBLANK(Table6[[#This Row],[Tarkempi luokitus]]),"",_xlfn.CONCAT($D$3,"_",Table6[[#This Row],[Toimenpideluokka]],"_",Table6[[#This Row],[Tarkempi luokitus]]))</f>
        <v/>
      </c>
    </row>
    <row r="59" spans="1:27" s="78" customFormat="1" ht="15.75" x14ac:dyDescent="0.25">
      <c r="A59" s="52"/>
      <c r="B59" s="54"/>
      <c r="C59" s="57"/>
      <c r="D59" s="53"/>
      <c r="E59" s="54"/>
      <c r="F59" s="54"/>
      <c r="G59" s="55"/>
      <c r="H59" s="56"/>
      <c r="I59" s="57"/>
      <c r="J59" s="57"/>
      <c r="K59" s="57"/>
      <c r="L59" s="57"/>
      <c r="M59" s="57"/>
      <c r="N59" s="54"/>
      <c r="O59" s="54"/>
      <c r="P59" s="58" t="str">
        <f>IF(Table6[[#This Row],[KTEK/TEK]]="KTEK",5,IF(Table6[[#This Row],[KTEK/TEK]]="TEK",15,""))</f>
        <v/>
      </c>
      <c r="Q59" s="54"/>
      <c r="R59" s="54"/>
      <c r="S59" s="54"/>
      <c r="T59" s="54"/>
      <c r="U59" s="54"/>
      <c r="V59" s="67"/>
      <c r="W59" s="70" t="str">
        <f t="shared" si="1"/>
        <v/>
      </c>
      <c r="X59" s="78" t="str">
        <f>IF(ISBLANK(Table6[[#This Row],[Toimenpideluokka]]),"",VLOOKUP(CONCATENATE($D$3,"_",Table6[[#This Row],[Toimenpideluokka]]),'3 Toimenpiteiden luokittelu'!$B$9:$E$85,4,FALSE))</f>
        <v/>
      </c>
      <c r="Y59" s="78" t="str">
        <f>IF(ISBLANK(Table6[[#This Row],[Tarkempi luokitus]]),"",VLOOKUP(AA59,'3 Toimenpiteiden luokittelu'!$B$89:$D$339,3,FALSE))</f>
        <v/>
      </c>
      <c r="Z59" s="78" t="str">
        <f>IF(ISBLANK(Table6[[#This Row],[Toimenpideluokka]]),"",_xlfn.CONCAT(IF($D$3="Julkinen ala","Julkinenala",$D$3),"_",Table6[[#This Row],[Toimenpidekoodi]]))</f>
        <v/>
      </c>
      <c r="AA59" s="78" t="str">
        <f>IF(ISBLANK(Table6[[#This Row],[Tarkempi luokitus]]),"",_xlfn.CONCAT($D$3,"_",Table6[[#This Row],[Toimenpideluokka]],"_",Table6[[#This Row],[Tarkempi luokitus]]))</f>
        <v/>
      </c>
    </row>
    <row r="60" spans="1:27" s="78" customFormat="1" ht="15.75" x14ac:dyDescent="0.25">
      <c r="A60" s="52"/>
      <c r="B60" s="54"/>
      <c r="C60" s="57"/>
      <c r="D60" s="53"/>
      <c r="E60" s="54"/>
      <c r="F60" s="54"/>
      <c r="G60" s="55"/>
      <c r="H60" s="56"/>
      <c r="I60" s="57"/>
      <c r="J60" s="57"/>
      <c r="K60" s="57"/>
      <c r="L60" s="57"/>
      <c r="M60" s="57"/>
      <c r="N60" s="54"/>
      <c r="O60" s="54"/>
      <c r="P60" s="58" t="str">
        <f>IF(Table6[[#This Row],[KTEK/TEK]]="KTEK",5,IF(Table6[[#This Row],[KTEK/TEK]]="TEK",15,""))</f>
        <v/>
      </c>
      <c r="Q60" s="54"/>
      <c r="R60" s="54"/>
      <c r="S60" s="54"/>
      <c r="T60" s="54"/>
      <c r="U60" s="54"/>
      <c r="V60" s="67"/>
      <c r="W60" s="70" t="str">
        <f t="shared" si="1"/>
        <v/>
      </c>
      <c r="X60" s="78" t="str">
        <f>IF(ISBLANK(Table6[[#This Row],[Toimenpideluokka]]),"",VLOOKUP(CONCATENATE($D$3,"_",Table6[[#This Row],[Toimenpideluokka]]),'3 Toimenpiteiden luokittelu'!$B$9:$E$85,4,FALSE))</f>
        <v/>
      </c>
      <c r="Y60" s="78" t="str">
        <f>IF(ISBLANK(Table6[[#This Row],[Tarkempi luokitus]]),"",VLOOKUP(AA60,'3 Toimenpiteiden luokittelu'!$B$89:$D$339,3,FALSE))</f>
        <v/>
      </c>
      <c r="Z60" s="78" t="str">
        <f>IF(ISBLANK(Table6[[#This Row],[Toimenpideluokka]]),"",_xlfn.CONCAT(IF($D$3="Julkinen ala","Julkinenala",$D$3),"_",Table6[[#This Row],[Toimenpidekoodi]]))</f>
        <v/>
      </c>
      <c r="AA60" s="78" t="str">
        <f>IF(ISBLANK(Table6[[#This Row],[Tarkempi luokitus]]),"",_xlfn.CONCAT($D$3,"_",Table6[[#This Row],[Toimenpideluokka]],"_",Table6[[#This Row],[Tarkempi luokitus]]))</f>
        <v/>
      </c>
    </row>
    <row r="61" spans="1:27" s="78" customFormat="1" ht="15.75" x14ac:dyDescent="0.25">
      <c r="A61" s="52"/>
      <c r="B61" s="54"/>
      <c r="C61" s="57"/>
      <c r="D61" s="53"/>
      <c r="E61" s="54"/>
      <c r="F61" s="54"/>
      <c r="G61" s="55"/>
      <c r="H61" s="56"/>
      <c r="I61" s="57"/>
      <c r="J61" s="57"/>
      <c r="K61" s="57"/>
      <c r="L61" s="57"/>
      <c r="M61" s="57"/>
      <c r="N61" s="54"/>
      <c r="O61" s="54"/>
      <c r="P61" s="58" t="str">
        <f>IF(Table6[[#This Row],[KTEK/TEK]]="KTEK",5,IF(Table6[[#This Row],[KTEK/TEK]]="TEK",15,""))</f>
        <v/>
      </c>
      <c r="Q61" s="54"/>
      <c r="R61" s="54"/>
      <c r="S61" s="54"/>
      <c r="T61" s="54"/>
      <c r="U61" s="54"/>
      <c r="V61" s="67"/>
      <c r="W61" s="70" t="str">
        <f t="shared" si="1"/>
        <v/>
      </c>
      <c r="X61" s="78" t="str">
        <f>IF(ISBLANK(Table6[[#This Row],[Toimenpideluokka]]),"",VLOOKUP(CONCATENATE($D$3,"_",Table6[[#This Row],[Toimenpideluokka]]),'3 Toimenpiteiden luokittelu'!$B$9:$E$85,4,FALSE))</f>
        <v/>
      </c>
      <c r="Y61" s="78" t="str">
        <f>IF(ISBLANK(Table6[[#This Row],[Tarkempi luokitus]]),"",VLOOKUP(AA61,'3 Toimenpiteiden luokittelu'!$B$89:$D$339,3,FALSE))</f>
        <v/>
      </c>
      <c r="Z61" s="78" t="str">
        <f>IF(ISBLANK(Table6[[#This Row],[Toimenpideluokka]]),"",_xlfn.CONCAT(IF($D$3="Julkinen ala","Julkinenala",$D$3),"_",Table6[[#This Row],[Toimenpidekoodi]]))</f>
        <v/>
      </c>
      <c r="AA61" s="78" t="str">
        <f>IF(ISBLANK(Table6[[#This Row],[Tarkempi luokitus]]),"",_xlfn.CONCAT($D$3,"_",Table6[[#This Row],[Toimenpideluokka]],"_",Table6[[#This Row],[Tarkempi luokitus]]))</f>
        <v/>
      </c>
    </row>
    <row r="62" spans="1:27" s="78" customFormat="1" ht="15.75" x14ac:dyDescent="0.25">
      <c r="A62" s="52"/>
      <c r="B62" s="54"/>
      <c r="C62" s="57"/>
      <c r="D62" s="53"/>
      <c r="E62" s="54"/>
      <c r="F62" s="54"/>
      <c r="G62" s="55"/>
      <c r="H62" s="56"/>
      <c r="I62" s="57"/>
      <c r="J62" s="57"/>
      <c r="K62" s="57"/>
      <c r="L62" s="57"/>
      <c r="M62" s="57"/>
      <c r="N62" s="54"/>
      <c r="O62" s="54"/>
      <c r="P62" s="58" t="str">
        <f>IF(Table6[[#This Row],[KTEK/TEK]]="KTEK",5,IF(Table6[[#This Row],[KTEK/TEK]]="TEK",15,""))</f>
        <v/>
      </c>
      <c r="Q62" s="54"/>
      <c r="R62" s="54"/>
      <c r="S62" s="54"/>
      <c r="T62" s="54"/>
      <c r="U62" s="54"/>
      <c r="V62" s="67"/>
      <c r="W62" s="70" t="str">
        <f t="shared" si="1"/>
        <v/>
      </c>
      <c r="X62" s="78" t="str">
        <f>IF(ISBLANK(Table6[[#This Row],[Toimenpideluokka]]),"",VLOOKUP(CONCATENATE($D$3,"_",Table6[[#This Row],[Toimenpideluokka]]),'3 Toimenpiteiden luokittelu'!$B$9:$E$85,4,FALSE))</f>
        <v/>
      </c>
      <c r="Y62" s="78" t="str">
        <f>IF(ISBLANK(Table6[[#This Row],[Tarkempi luokitus]]),"",VLOOKUP(AA62,'3 Toimenpiteiden luokittelu'!$B$89:$D$339,3,FALSE))</f>
        <v/>
      </c>
      <c r="Z62" s="78" t="str">
        <f>IF(ISBLANK(Table6[[#This Row],[Toimenpideluokka]]),"",_xlfn.CONCAT(IF($D$3="Julkinen ala","Julkinenala",$D$3),"_",Table6[[#This Row],[Toimenpidekoodi]]))</f>
        <v/>
      </c>
      <c r="AA62" s="78" t="str">
        <f>IF(ISBLANK(Table6[[#This Row],[Tarkempi luokitus]]),"",_xlfn.CONCAT($D$3,"_",Table6[[#This Row],[Toimenpideluokka]],"_",Table6[[#This Row],[Tarkempi luokitus]]))</f>
        <v/>
      </c>
    </row>
    <row r="63" spans="1:27" s="78" customFormat="1" ht="15.75" x14ac:dyDescent="0.25">
      <c r="A63" s="52"/>
      <c r="B63" s="54"/>
      <c r="C63" s="57"/>
      <c r="D63" s="53"/>
      <c r="E63" s="54"/>
      <c r="F63" s="54"/>
      <c r="G63" s="55"/>
      <c r="H63" s="56"/>
      <c r="I63" s="57"/>
      <c r="J63" s="57"/>
      <c r="K63" s="57"/>
      <c r="L63" s="57"/>
      <c r="M63" s="57"/>
      <c r="N63" s="54"/>
      <c r="O63" s="54"/>
      <c r="P63" s="58" t="str">
        <f>IF(Table6[[#This Row],[KTEK/TEK]]="KTEK",5,IF(Table6[[#This Row],[KTEK/TEK]]="TEK",15,""))</f>
        <v/>
      </c>
      <c r="Q63" s="54"/>
      <c r="R63" s="54"/>
      <c r="S63" s="54"/>
      <c r="T63" s="54"/>
      <c r="U63" s="54"/>
      <c r="V63" s="67"/>
      <c r="W63" s="70" t="str">
        <f t="shared" si="1"/>
        <v/>
      </c>
      <c r="X63" s="78" t="str">
        <f>IF(ISBLANK(Table6[[#This Row],[Toimenpideluokka]]),"",VLOOKUP(CONCATENATE($D$3,"_",Table6[[#This Row],[Toimenpideluokka]]),'3 Toimenpiteiden luokittelu'!$B$9:$E$85,4,FALSE))</f>
        <v/>
      </c>
      <c r="Y63" s="78" t="str">
        <f>IF(ISBLANK(Table6[[#This Row],[Tarkempi luokitus]]),"",VLOOKUP(AA63,'3 Toimenpiteiden luokittelu'!$B$89:$D$339,3,FALSE))</f>
        <v/>
      </c>
      <c r="Z63" s="78" t="str">
        <f>IF(ISBLANK(Table6[[#This Row],[Toimenpideluokka]]),"",_xlfn.CONCAT(IF($D$3="Julkinen ala","Julkinenala",$D$3),"_",Table6[[#This Row],[Toimenpidekoodi]]))</f>
        <v/>
      </c>
      <c r="AA63" s="78" t="str">
        <f>IF(ISBLANK(Table6[[#This Row],[Tarkempi luokitus]]),"",_xlfn.CONCAT($D$3,"_",Table6[[#This Row],[Toimenpideluokka]],"_",Table6[[#This Row],[Tarkempi luokitus]]))</f>
        <v/>
      </c>
    </row>
    <row r="64" spans="1:27" s="78" customFormat="1" ht="15.75" x14ac:dyDescent="0.25">
      <c r="A64" s="52"/>
      <c r="B64" s="54"/>
      <c r="C64" s="57"/>
      <c r="D64" s="53"/>
      <c r="E64" s="54"/>
      <c r="F64" s="54"/>
      <c r="G64" s="55"/>
      <c r="H64" s="56"/>
      <c r="I64" s="57"/>
      <c r="J64" s="57"/>
      <c r="K64" s="57"/>
      <c r="L64" s="57"/>
      <c r="M64" s="57"/>
      <c r="N64" s="54"/>
      <c r="O64" s="54"/>
      <c r="P64" s="58" t="str">
        <f>IF(Table6[[#This Row],[KTEK/TEK]]="KTEK",5,IF(Table6[[#This Row],[KTEK/TEK]]="TEK",15,""))</f>
        <v/>
      </c>
      <c r="Q64" s="54"/>
      <c r="R64" s="54"/>
      <c r="S64" s="54"/>
      <c r="T64" s="54"/>
      <c r="U64" s="54"/>
      <c r="V64" s="67"/>
      <c r="W64" s="70" t="str">
        <f t="shared" si="1"/>
        <v/>
      </c>
      <c r="X64" s="78" t="str">
        <f>IF(ISBLANK(Table6[[#This Row],[Toimenpideluokka]]),"",VLOOKUP(CONCATENATE($D$3,"_",Table6[[#This Row],[Toimenpideluokka]]),'3 Toimenpiteiden luokittelu'!$B$9:$E$85,4,FALSE))</f>
        <v/>
      </c>
      <c r="Y64" s="78" t="str">
        <f>IF(ISBLANK(Table6[[#This Row],[Tarkempi luokitus]]),"",VLOOKUP(AA64,'3 Toimenpiteiden luokittelu'!$B$89:$D$339,3,FALSE))</f>
        <v/>
      </c>
      <c r="Z64" s="78" t="str">
        <f>IF(ISBLANK(Table6[[#This Row],[Toimenpideluokka]]),"",_xlfn.CONCAT(IF($D$3="Julkinen ala","Julkinenala",$D$3),"_",Table6[[#This Row],[Toimenpidekoodi]]))</f>
        <v/>
      </c>
      <c r="AA64" s="78" t="str">
        <f>IF(ISBLANK(Table6[[#This Row],[Tarkempi luokitus]]),"",_xlfn.CONCAT($D$3,"_",Table6[[#This Row],[Toimenpideluokka]],"_",Table6[[#This Row],[Tarkempi luokitus]]))</f>
        <v/>
      </c>
    </row>
    <row r="65" spans="1:27" s="78" customFormat="1" ht="15.75" x14ac:dyDescent="0.25">
      <c r="A65" s="52"/>
      <c r="B65" s="54"/>
      <c r="C65" s="57"/>
      <c r="D65" s="53"/>
      <c r="E65" s="54"/>
      <c r="F65" s="54"/>
      <c r="G65" s="55"/>
      <c r="H65" s="56"/>
      <c r="I65" s="57"/>
      <c r="J65" s="57"/>
      <c r="K65" s="57"/>
      <c r="L65" s="57"/>
      <c r="M65" s="57"/>
      <c r="N65" s="54"/>
      <c r="O65" s="54"/>
      <c r="P65" s="58" t="str">
        <f>IF(Table6[[#This Row],[KTEK/TEK]]="KTEK",5,IF(Table6[[#This Row],[KTEK/TEK]]="TEK",15,""))</f>
        <v/>
      </c>
      <c r="Q65" s="54"/>
      <c r="R65" s="54"/>
      <c r="S65" s="54"/>
      <c r="T65" s="54"/>
      <c r="U65" s="54"/>
      <c r="V65" s="67"/>
      <c r="W65" s="70" t="str">
        <f t="shared" si="1"/>
        <v/>
      </c>
      <c r="X65" s="78" t="str">
        <f>IF(ISBLANK(Table6[[#This Row],[Toimenpideluokka]]),"",VLOOKUP(CONCATENATE($D$3,"_",Table6[[#This Row],[Toimenpideluokka]]),'3 Toimenpiteiden luokittelu'!$B$9:$E$85,4,FALSE))</f>
        <v/>
      </c>
      <c r="Y65" s="78" t="str">
        <f>IF(ISBLANK(Table6[[#This Row],[Tarkempi luokitus]]),"",VLOOKUP(AA65,'3 Toimenpiteiden luokittelu'!$B$89:$D$339,3,FALSE))</f>
        <v/>
      </c>
      <c r="Z65" s="78" t="str">
        <f>IF(ISBLANK(Table6[[#This Row],[Toimenpideluokka]]),"",_xlfn.CONCAT(IF($D$3="Julkinen ala","Julkinenala",$D$3),"_",Table6[[#This Row],[Toimenpidekoodi]]))</f>
        <v/>
      </c>
      <c r="AA65" s="78" t="str">
        <f>IF(ISBLANK(Table6[[#This Row],[Tarkempi luokitus]]),"",_xlfn.CONCAT($D$3,"_",Table6[[#This Row],[Toimenpideluokka]],"_",Table6[[#This Row],[Tarkempi luokitus]]))</f>
        <v/>
      </c>
    </row>
    <row r="66" spans="1:27" s="78" customFormat="1" ht="15.75" x14ac:dyDescent="0.25">
      <c r="A66" s="52"/>
      <c r="B66" s="54"/>
      <c r="C66" s="57"/>
      <c r="D66" s="53"/>
      <c r="E66" s="54"/>
      <c r="F66" s="54"/>
      <c r="G66" s="55"/>
      <c r="H66" s="56"/>
      <c r="I66" s="57"/>
      <c r="J66" s="57"/>
      <c r="K66" s="57"/>
      <c r="L66" s="57"/>
      <c r="M66" s="57"/>
      <c r="N66" s="54"/>
      <c r="O66" s="54"/>
      <c r="P66" s="58" t="str">
        <f>IF(Table6[[#This Row],[KTEK/TEK]]="KTEK",5,IF(Table6[[#This Row],[KTEK/TEK]]="TEK",15,""))</f>
        <v/>
      </c>
      <c r="Q66" s="54"/>
      <c r="R66" s="54"/>
      <c r="S66" s="54"/>
      <c r="T66" s="54"/>
      <c r="U66" s="54"/>
      <c r="V66" s="67"/>
      <c r="W66" s="70" t="str">
        <f t="shared" si="1"/>
        <v/>
      </c>
      <c r="X66" s="78" t="str">
        <f>IF(ISBLANK(Table6[[#This Row],[Toimenpideluokka]]),"",VLOOKUP(CONCATENATE($D$3,"_",Table6[[#This Row],[Toimenpideluokka]]),'3 Toimenpiteiden luokittelu'!$B$9:$E$85,4,FALSE))</f>
        <v/>
      </c>
      <c r="Y66" s="78" t="str">
        <f>IF(ISBLANK(Table6[[#This Row],[Tarkempi luokitus]]),"",VLOOKUP(AA66,'3 Toimenpiteiden luokittelu'!$B$89:$D$339,3,FALSE))</f>
        <v/>
      </c>
      <c r="Z66" s="78" t="str">
        <f>IF(ISBLANK(Table6[[#This Row],[Toimenpideluokka]]),"",_xlfn.CONCAT(IF($D$3="Julkinen ala","Julkinenala",$D$3),"_",Table6[[#This Row],[Toimenpidekoodi]]))</f>
        <v/>
      </c>
      <c r="AA66" s="78" t="str">
        <f>IF(ISBLANK(Table6[[#This Row],[Tarkempi luokitus]]),"",_xlfn.CONCAT($D$3,"_",Table6[[#This Row],[Toimenpideluokka]],"_",Table6[[#This Row],[Tarkempi luokitus]]))</f>
        <v/>
      </c>
    </row>
    <row r="67" spans="1:27" s="78" customFormat="1" ht="15.75" x14ac:dyDescent="0.25">
      <c r="A67" s="52"/>
      <c r="B67" s="54"/>
      <c r="C67" s="57"/>
      <c r="D67" s="53"/>
      <c r="E67" s="54"/>
      <c r="F67" s="54"/>
      <c r="G67" s="55"/>
      <c r="H67" s="56"/>
      <c r="I67" s="57"/>
      <c r="J67" s="57"/>
      <c r="K67" s="57"/>
      <c r="L67" s="57"/>
      <c r="M67" s="57"/>
      <c r="N67" s="54"/>
      <c r="O67" s="54"/>
      <c r="P67" s="58" t="str">
        <f>IF(Table6[[#This Row],[KTEK/TEK]]="KTEK",5,IF(Table6[[#This Row],[KTEK/TEK]]="TEK",15,""))</f>
        <v/>
      </c>
      <c r="Q67" s="54"/>
      <c r="R67" s="54"/>
      <c r="S67" s="54"/>
      <c r="T67" s="54"/>
      <c r="U67" s="54"/>
      <c r="V67" s="67"/>
      <c r="W67" s="70" t="str">
        <f t="shared" si="1"/>
        <v/>
      </c>
      <c r="X67" s="78" t="str">
        <f>IF(ISBLANK(Table6[[#This Row],[Toimenpideluokka]]),"",VLOOKUP(CONCATENATE($D$3,"_",Table6[[#This Row],[Toimenpideluokka]]),'3 Toimenpiteiden luokittelu'!$B$9:$E$85,4,FALSE))</f>
        <v/>
      </c>
      <c r="Y67" s="78" t="str">
        <f>IF(ISBLANK(Table6[[#This Row],[Tarkempi luokitus]]),"",VLOOKUP(AA67,'3 Toimenpiteiden luokittelu'!$B$89:$D$339,3,FALSE))</f>
        <v/>
      </c>
      <c r="Z67" s="78" t="str">
        <f>IF(ISBLANK(Table6[[#This Row],[Toimenpideluokka]]),"",_xlfn.CONCAT(IF($D$3="Julkinen ala","Julkinenala",$D$3),"_",Table6[[#This Row],[Toimenpidekoodi]]))</f>
        <v/>
      </c>
      <c r="AA67" s="78" t="str">
        <f>IF(ISBLANK(Table6[[#This Row],[Tarkempi luokitus]]),"",_xlfn.CONCAT($D$3,"_",Table6[[#This Row],[Toimenpideluokka]],"_",Table6[[#This Row],[Tarkempi luokitus]]))</f>
        <v/>
      </c>
    </row>
    <row r="68" spans="1:27" s="78" customFormat="1" ht="15.75" x14ac:dyDescent="0.25">
      <c r="A68" s="52"/>
      <c r="B68" s="54"/>
      <c r="C68" s="57"/>
      <c r="D68" s="53"/>
      <c r="E68" s="54"/>
      <c r="F68" s="54"/>
      <c r="G68" s="55"/>
      <c r="H68" s="56"/>
      <c r="I68" s="57"/>
      <c r="J68" s="57"/>
      <c r="K68" s="57"/>
      <c r="L68" s="57"/>
      <c r="M68" s="57"/>
      <c r="N68" s="54"/>
      <c r="O68" s="54"/>
      <c r="P68" s="58" t="str">
        <f>IF(Table6[[#This Row],[KTEK/TEK]]="KTEK",5,IF(Table6[[#This Row],[KTEK/TEK]]="TEK",15,""))</f>
        <v/>
      </c>
      <c r="Q68" s="54"/>
      <c r="R68" s="54"/>
      <c r="S68" s="54"/>
      <c r="T68" s="54"/>
      <c r="U68" s="54"/>
      <c r="V68" s="67"/>
      <c r="W68" s="70" t="str">
        <f t="shared" si="1"/>
        <v/>
      </c>
      <c r="X68" s="78" t="str">
        <f>IF(ISBLANK(Table6[[#This Row],[Toimenpideluokka]]),"",VLOOKUP(CONCATENATE($D$3,"_",Table6[[#This Row],[Toimenpideluokka]]),'3 Toimenpiteiden luokittelu'!$B$9:$E$85,4,FALSE))</f>
        <v/>
      </c>
      <c r="Y68" s="78" t="str">
        <f>IF(ISBLANK(Table6[[#This Row],[Tarkempi luokitus]]),"",VLOOKUP(AA68,'3 Toimenpiteiden luokittelu'!$B$89:$D$339,3,FALSE))</f>
        <v/>
      </c>
      <c r="Z68" s="78" t="str">
        <f>IF(ISBLANK(Table6[[#This Row],[Toimenpideluokka]]),"",_xlfn.CONCAT(IF($D$3="Julkinen ala","Julkinenala",$D$3),"_",Table6[[#This Row],[Toimenpidekoodi]]))</f>
        <v/>
      </c>
      <c r="AA68" s="78" t="str">
        <f>IF(ISBLANK(Table6[[#This Row],[Tarkempi luokitus]]),"",_xlfn.CONCAT($D$3,"_",Table6[[#This Row],[Toimenpideluokka]],"_",Table6[[#This Row],[Tarkempi luokitus]]))</f>
        <v/>
      </c>
    </row>
    <row r="69" spans="1:27" s="78" customFormat="1" ht="15.75" x14ac:dyDescent="0.25">
      <c r="A69" s="52"/>
      <c r="B69" s="54"/>
      <c r="C69" s="57"/>
      <c r="D69" s="53"/>
      <c r="E69" s="54"/>
      <c r="F69" s="54"/>
      <c r="G69" s="55"/>
      <c r="H69" s="56"/>
      <c r="I69" s="57"/>
      <c r="J69" s="57"/>
      <c r="K69" s="57"/>
      <c r="L69" s="57"/>
      <c r="M69" s="57"/>
      <c r="N69" s="54"/>
      <c r="O69" s="54"/>
      <c r="P69" s="58" t="str">
        <f>IF(Table6[[#This Row],[KTEK/TEK]]="KTEK",5,IF(Table6[[#This Row],[KTEK/TEK]]="TEK",15,""))</f>
        <v/>
      </c>
      <c r="Q69" s="54"/>
      <c r="R69" s="54"/>
      <c r="S69" s="54"/>
      <c r="T69" s="54"/>
      <c r="U69" s="54"/>
      <c r="V69" s="67"/>
      <c r="W69" s="70" t="str">
        <f t="shared" si="1"/>
        <v/>
      </c>
      <c r="X69" s="78" t="str">
        <f>IF(ISBLANK(Table6[[#This Row],[Toimenpideluokka]]),"",VLOOKUP(CONCATENATE($D$3,"_",Table6[[#This Row],[Toimenpideluokka]]),'3 Toimenpiteiden luokittelu'!$B$9:$E$85,4,FALSE))</f>
        <v/>
      </c>
      <c r="Y69" s="78" t="str">
        <f>IF(ISBLANK(Table6[[#This Row],[Tarkempi luokitus]]),"",VLOOKUP(AA69,'3 Toimenpiteiden luokittelu'!$B$89:$D$339,3,FALSE))</f>
        <v/>
      </c>
      <c r="Z69" s="78" t="str">
        <f>IF(ISBLANK(Table6[[#This Row],[Toimenpideluokka]]),"",_xlfn.CONCAT(IF($D$3="Julkinen ala","Julkinenala",$D$3),"_",Table6[[#This Row],[Toimenpidekoodi]]))</f>
        <v/>
      </c>
      <c r="AA69" s="78" t="str">
        <f>IF(ISBLANK(Table6[[#This Row],[Tarkempi luokitus]]),"",_xlfn.CONCAT($D$3,"_",Table6[[#This Row],[Toimenpideluokka]],"_",Table6[[#This Row],[Tarkempi luokitus]]))</f>
        <v/>
      </c>
    </row>
    <row r="70" spans="1:27" s="78" customFormat="1" ht="15.75" x14ac:dyDescent="0.25">
      <c r="A70" s="52"/>
      <c r="B70" s="54"/>
      <c r="C70" s="57"/>
      <c r="D70" s="53"/>
      <c r="E70" s="54"/>
      <c r="F70" s="54"/>
      <c r="G70" s="55"/>
      <c r="H70" s="56"/>
      <c r="I70" s="57"/>
      <c r="J70" s="57"/>
      <c r="K70" s="57"/>
      <c r="L70" s="57"/>
      <c r="M70" s="57"/>
      <c r="N70" s="54"/>
      <c r="O70" s="54"/>
      <c r="P70" s="58" t="str">
        <f>IF(Table6[[#This Row],[KTEK/TEK]]="KTEK",5,IF(Table6[[#This Row],[KTEK/TEK]]="TEK",15,""))</f>
        <v/>
      </c>
      <c r="Q70" s="54"/>
      <c r="R70" s="54"/>
      <c r="S70" s="54"/>
      <c r="T70" s="54"/>
      <c r="U70" s="54"/>
      <c r="V70" s="67"/>
      <c r="W70" s="70" t="str">
        <f t="shared" si="1"/>
        <v/>
      </c>
      <c r="X70" s="78" t="str">
        <f>IF(ISBLANK(Table6[[#This Row],[Toimenpideluokka]]),"",VLOOKUP(CONCATENATE($D$3,"_",Table6[[#This Row],[Toimenpideluokka]]),'3 Toimenpiteiden luokittelu'!$B$9:$E$85,4,FALSE))</f>
        <v/>
      </c>
      <c r="Y70" s="78" t="str">
        <f>IF(ISBLANK(Table6[[#This Row],[Tarkempi luokitus]]),"",VLOOKUP(AA70,'3 Toimenpiteiden luokittelu'!$B$89:$D$339,3,FALSE))</f>
        <v/>
      </c>
      <c r="Z70" s="78" t="str">
        <f>IF(ISBLANK(Table6[[#This Row],[Toimenpideluokka]]),"",_xlfn.CONCAT(IF($D$3="Julkinen ala","Julkinenala",$D$3),"_",Table6[[#This Row],[Toimenpidekoodi]]))</f>
        <v/>
      </c>
      <c r="AA70" s="78" t="str">
        <f>IF(ISBLANK(Table6[[#This Row],[Tarkempi luokitus]]),"",_xlfn.CONCAT($D$3,"_",Table6[[#This Row],[Toimenpideluokka]],"_",Table6[[#This Row],[Tarkempi luokitus]]))</f>
        <v/>
      </c>
    </row>
    <row r="71" spans="1:27" s="78" customFormat="1" ht="15.75" x14ac:dyDescent="0.25">
      <c r="A71" s="52"/>
      <c r="B71" s="54"/>
      <c r="C71" s="57"/>
      <c r="D71" s="53"/>
      <c r="E71" s="54"/>
      <c r="F71" s="54"/>
      <c r="G71" s="55"/>
      <c r="H71" s="56"/>
      <c r="I71" s="57"/>
      <c r="J71" s="57"/>
      <c r="K71" s="57"/>
      <c r="L71" s="57"/>
      <c r="M71" s="57"/>
      <c r="N71" s="54"/>
      <c r="O71" s="54"/>
      <c r="P71" s="58" t="str">
        <f>IF(Table6[[#This Row],[KTEK/TEK]]="KTEK",5,IF(Table6[[#This Row],[KTEK/TEK]]="TEK",15,""))</f>
        <v/>
      </c>
      <c r="Q71" s="54"/>
      <c r="R71" s="54"/>
      <c r="S71" s="54"/>
      <c r="T71" s="54"/>
      <c r="U71" s="54"/>
      <c r="V71" s="67"/>
      <c r="W71" s="70" t="str">
        <f t="shared" si="1"/>
        <v/>
      </c>
      <c r="X71" s="78" t="str">
        <f>IF(ISBLANK(Table6[[#This Row],[Toimenpideluokka]]),"",VLOOKUP(CONCATENATE($D$3,"_",Table6[[#This Row],[Toimenpideluokka]]),'3 Toimenpiteiden luokittelu'!$B$9:$E$85,4,FALSE))</f>
        <v/>
      </c>
      <c r="Y71" s="78" t="str">
        <f>IF(ISBLANK(Table6[[#This Row],[Tarkempi luokitus]]),"",VLOOKUP(AA71,'3 Toimenpiteiden luokittelu'!$B$89:$D$339,3,FALSE))</f>
        <v/>
      </c>
      <c r="Z71" s="78" t="str">
        <f>IF(ISBLANK(Table6[[#This Row],[Toimenpideluokka]]),"",_xlfn.CONCAT(IF($D$3="Julkinen ala","Julkinenala",$D$3),"_",Table6[[#This Row],[Toimenpidekoodi]]))</f>
        <v/>
      </c>
      <c r="AA71" s="78" t="str">
        <f>IF(ISBLANK(Table6[[#This Row],[Tarkempi luokitus]]),"",_xlfn.CONCAT($D$3,"_",Table6[[#This Row],[Toimenpideluokka]],"_",Table6[[#This Row],[Tarkempi luokitus]]))</f>
        <v/>
      </c>
    </row>
    <row r="72" spans="1:27" s="78" customFormat="1" ht="15.75" x14ac:dyDescent="0.25">
      <c r="A72" s="52"/>
      <c r="B72" s="54"/>
      <c r="C72" s="57"/>
      <c r="D72" s="53"/>
      <c r="E72" s="54"/>
      <c r="F72" s="54"/>
      <c r="G72" s="55"/>
      <c r="H72" s="56"/>
      <c r="I72" s="57"/>
      <c r="J72" s="57"/>
      <c r="K72" s="57"/>
      <c r="L72" s="57"/>
      <c r="M72" s="57"/>
      <c r="N72" s="54"/>
      <c r="O72" s="54"/>
      <c r="P72" s="58" t="str">
        <f>IF(Table6[[#This Row],[KTEK/TEK]]="KTEK",5,IF(Table6[[#This Row],[KTEK/TEK]]="TEK",15,""))</f>
        <v/>
      </c>
      <c r="Q72" s="54"/>
      <c r="R72" s="54"/>
      <c r="S72" s="54"/>
      <c r="T72" s="54"/>
      <c r="U72" s="54"/>
      <c r="V72" s="67"/>
      <c r="W72" s="70" t="str">
        <f t="shared" si="1"/>
        <v/>
      </c>
      <c r="X72" s="78" t="str">
        <f>IF(ISBLANK(Table6[[#This Row],[Toimenpideluokka]]),"",VLOOKUP(CONCATENATE($D$3,"_",Table6[[#This Row],[Toimenpideluokka]]),'3 Toimenpiteiden luokittelu'!$B$9:$E$85,4,FALSE))</f>
        <v/>
      </c>
      <c r="Y72" s="78" t="str">
        <f>IF(ISBLANK(Table6[[#This Row],[Tarkempi luokitus]]),"",VLOOKUP(AA72,'3 Toimenpiteiden luokittelu'!$B$89:$D$339,3,FALSE))</f>
        <v/>
      </c>
      <c r="Z72" s="78" t="str">
        <f>IF(ISBLANK(Table6[[#This Row],[Toimenpideluokka]]),"",_xlfn.CONCAT(IF($D$3="Julkinen ala","Julkinenala",$D$3),"_",Table6[[#This Row],[Toimenpidekoodi]]))</f>
        <v/>
      </c>
      <c r="AA72" s="78" t="str">
        <f>IF(ISBLANK(Table6[[#This Row],[Tarkempi luokitus]]),"",_xlfn.CONCAT($D$3,"_",Table6[[#This Row],[Toimenpideluokka]],"_",Table6[[#This Row],[Tarkempi luokitus]]))</f>
        <v/>
      </c>
    </row>
    <row r="73" spans="1:27" s="78" customFormat="1" ht="15.75" x14ac:dyDescent="0.25">
      <c r="A73" s="52"/>
      <c r="B73" s="54"/>
      <c r="C73" s="57"/>
      <c r="D73" s="53"/>
      <c r="E73" s="54"/>
      <c r="F73" s="54"/>
      <c r="G73" s="55"/>
      <c r="H73" s="56"/>
      <c r="I73" s="57"/>
      <c r="J73" s="57"/>
      <c r="K73" s="57"/>
      <c r="L73" s="57"/>
      <c r="M73" s="57"/>
      <c r="N73" s="54"/>
      <c r="O73" s="54"/>
      <c r="P73" s="58" t="str">
        <f>IF(Table6[[#This Row],[KTEK/TEK]]="KTEK",5,IF(Table6[[#This Row],[KTEK/TEK]]="TEK",15,""))</f>
        <v/>
      </c>
      <c r="Q73" s="54"/>
      <c r="R73" s="54"/>
      <c r="S73" s="54"/>
      <c r="T73" s="54"/>
      <c r="U73" s="54"/>
      <c r="V73" s="67"/>
      <c r="W73" s="70" t="str">
        <f t="shared" si="1"/>
        <v/>
      </c>
      <c r="X73" s="78" t="str">
        <f>IF(ISBLANK(Table6[[#This Row],[Toimenpideluokka]]),"",VLOOKUP(CONCATENATE($D$3,"_",Table6[[#This Row],[Toimenpideluokka]]),'3 Toimenpiteiden luokittelu'!$B$9:$E$85,4,FALSE))</f>
        <v/>
      </c>
      <c r="Y73" s="78" t="str">
        <f>IF(ISBLANK(Table6[[#This Row],[Tarkempi luokitus]]),"",VLOOKUP(AA73,'3 Toimenpiteiden luokittelu'!$B$89:$D$339,3,FALSE))</f>
        <v/>
      </c>
      <c r="Z73" s="78" t="str">
        <f>IF(ISBLANK(Table6[[#This Row],[Toimenpideluokka]]),"",_xlfn.CONCAT(IF($D$3="Julkinen ala","Julkinenala",$D$3),"_",Table6[[#This Row],[Toimenpidekoodi]]))</f>
        <v/>
      </c>
      <c r="AA73" s="78" t="str">
        <f>IF(ISBLANK(Table6[[#This Row],[Tarkempi luokitus]]),"",_xlfn.CONCAT($D$3,"_",Table6[[#This Row],[Toimenpideluokka]],"_",Table6[[#This Row],[Tarkempi luokitus]]))</f>
        <v/>
      </c>
    </row>
    <row r="74" spans="1:27" s="78" customFormat="1" ht="15.75" x14ac:dyDescent="0.25">
      <c r="A74" s="52"/>
      <c r="B74" s="54"/>
      <c r="C74" s="57"/>
      <c r="D74" s="53"/>
      <c r="E74" s="54"/>
      <c r="F74" s="54"/>
      <c r="G74" s="55"/>
      <c r="H74" s="56"/>
      <c r="I74" s="57"/>
      <c r="J74" s="57"/>
      <c r="K74" s="57"/>
      <c r="L74" s="57"/>
      <c r="M74" s="57"/>
      <c r="N74" s="54"/>
      <c r="O74" s="54"/>
      <c r="P74" s="58" t="str">
        <f>IF(Table6[[#This Row],[KTEK/TEK]]="KTEK",5,IF(Table6[[#This Row],[KTEK/TEK]]="TEK",15,""))</f>
        <v/>
      </c>
      <c r="Q74" s="54"/>
      <c r="R74" s="54"/>
      <c r="S74" s="54"/>
      <c r="T74" s="54"/>
      <c r="U74" s="54"/>
      <c r="V74" s="67"/>
      <c r="W74" s="70" t="str">
        <f t="shared" ref="W74:W109" si="2">IF(F74="",IF(P74="","",P74),IF(F74="KTEK",5,IF(F74="TEK",IF(P74="",15,P74),"")))</f>
        <v/>
      </c>
      <c r="X74" s="78" t="str">
        <f>IF(ISBLANK(Table6[[#This Row],[Toimenpideluokka]]),"",VLOOKUP(CONCATENATE($D$3,"_",Table6[[#This Row],[Toimenpideluokka]]),'3 Toimenpiteiden luokittelu'!$B$9:$E$85,4,FALSE))</f>
        <v/>
      </c>
      <c r="Y74" s="78" t="str">
        <f>IF(ISBLANK(Table6[[#This Row],[Tarkempi luokitus]]),"",VLOOKUP(AA74,'3 Toimenpiteiden luokittelu'!$B$89:$D$339,3,FALSE))</f>
        <v/>
      </c>
      <c r="Z74" s="78" t="str">
        <f>IF(ISBLANK(Table6[[#This Row],[Toimenpideluokka]]),"",_xlfn.CONCAT(IF($D$3="Julkinen ala","Julkinenala",$D$3),"_",Table6[[#This Row],[Toimenpidekoodi]]))</f>
        <v/>
      </c>
      <c r="AA74" s="78" t="str">
        <f>IF(ISBLANK(Table6[[#This Row],[Tarkempi luokitus]]),"",_xlfn.CONCAT($D$3,"_",Table6[[#This Row],[Toimenpideluokka]],"_",Table6[[#This Row],[Tarkempi luokitus]]))</f>
        <v/>
      </c>
    </row>
    <row r="75" spans="1:27" s="78" customFormat="1" ht="15.75" x14ac:dyDescent="0.25">
      <c r="A75" s="52"/>
      <c r="B75" s="54"/>
      <c r="C75" s="57"/>
      <c r="D75" s="53"/>
      <c r="E75" s="54"/>
      <c r="F75" s="54"/>
      <c r="G75" s="55"/>
      <c r="H75" s="56"/>
      <c r="I75" s="57"/>
      <c r="J75" s="57"/>
      <c r="K75" s="57"/>
      <c r="L75" s="57"/>
      <c r="M75" s="57"/>
      <c r="N75" s="54"/>
      <c r="O75" s="54"/>
      <c r="P75" s="58" t="str">
        <f>IF(Table6[[#This Row],[KTEK/TEK]]="KTEK",5,IF(Table6[[#This Row],[KTEK/TEK]]="TEK",15,""))</f>
        <v/>
      </c>
      <c r="Q75" s="54"/>
      <c r="R75" s="54"/>
      <c r="S75" s="54"/>
      <c r="T75" s="54"/>
      <c r="U75" s="54"/>
      <c r="V75" s="67"/>
      <c r="W75" s="70" t="str">
        <f t="shared" si="2"/>
        <v/>
      </c>
      <c r="X75" s="78" t="str">
        <f>IF(ISBLANK(Table6[[#This Row],[Toimenpideluokka]]),"",VLOOKUP(CONCATENATE($D$3,"_",Table6[[#This Row],[Toimenpideluokka]]),'3 Toimenpiteiden luokittelu'!$B$9:$E$85,4,FALSE))</f>
        <v/>
      </c>
      <c r="Y75" s="78" t="str">
        <f>IF(ISBLANK(Table6[[#This Row],[Tarkempi luokitus]]),"",VLOOKUP(AA75,'3 Toimenpiteiden luokittelu'!$B$89:$D$339,3,FALSE))</f>
        <v/>
      </c>
      <c r="Z75" s="78" t="str">
        <f>IF(ISBLANK(Table6[[#This Row],[Toimenpideluokka]]),"",_xlfn.CONCAT(IF($D$3="Julkinen ala","Julkinenala",$D$3),"_",Table6[[#This Row],[Toimenpidekoodi]]))</f>
        <v/>
      </c>
      <c r="AA75" s="78" t="str">
        <f>IF(ISBLANK(Table6[[#This Row],[Tarkempi luokitus]]),"",_xlfn.CONCAT($D$3,"_",Table6[[#This Row],[Toimenpideluokka]],"_",Table6[[#This Row],[Tarkempi luokitus]]))</f>
        <v/>
      </c>
    </row>
    <row r="76" spans="1:27" s="78" customFormat="1" ht="15.75" x14ac:dyDescent="0.25">
      <c r="A76" s="52"/>
      <c r="B76" s="54"/>
      <c r="C76" s="57"/>
      <c r="D76" s="53"/>
      <c r="E76" s="54"/>
      <c r="F76" s="54"/>
      <c r="G76" s="55"/>
      <c r="H76" s="56"/>
      <c r="I76" s="57"/>
      <c r="J76" s="57"/>
      <c r="K76" s="57"/>
      <c r="L76" s="57"/>
      <c r="M76" s="57"/>
      <c r="N76" s="54"/>
      <c r="O76" s="54"/>
      <c r="P76" s="58" t="str">
        <f>IF(Table6[[#This Row],[KTEK/TEK]]="KTEK",5,IF(Table6[[#This Row],[KTEK/TEK]]="TEK",15,""))</f>
        <v/>
      </c>
      <c r="Q76" s="54"/>
      <c r="R76" s="54"/>
      <c r="S76" s="54"/>
      <c r="T76" s="54"/>
      <c r="U76" s="54"/>
      <c r="V76" s="67"/>
      <c r="W76" s="70" t="str">
        <f t="shared" si="2"/>
        <v/>
      </c>
      <c r="X76" s="78" t="str">
        <f>IF(ISBLANK(Table6[[#This Row],[Toimenpideluokka]]),"",VLOOKUP(CONCATENATE($D$3,"_",Table6[[#This Row],[Toimenpideluokka]]),'3 Toimenpiteiden luokittelu'!$B$9:$E$85,4,FALSE))</f>
        <v/>
      </c>
      <c r="Y76" s="78" t="str">
        <f>IF(ISBLANK(Table6[[#This Row],[Tarkempi luokitus]]),"",VLOOKUP(AA76,'3 Toimenpiteiden luokittelu'!$B$89:$D$339,3,FALSE))</f>
        <v/>
      </c>
      <c r="Z76" s="78" t="str">
        <f>IF(ISBLANK(Table6[[#This Row],[Toimenpideluokka]]),"",_xlfn.CONCAT(IF($D$3="Julkinen ala","Julkinenala",$D$3),"_",Table6[[#This Row],[Toimenpidekoodi]]))</f>
        <v/>
      </c>
      <c r="AA76" s="78" t="str">
        <f>IF(ISBLANK(Table6[[#This Row],[Tarkempi luokitus]]),"",_xlfn.CONCAT($D$3,"_",Table6[[#This Row],[Toimenpideluokka]],"_",Table6[[#This Row],[Tarkempi luokitus]]))</f>
        <v/>
      </c>
    </row>
    <row r="77" spans="1:27" s="78" customFormat="1" ht="15.75" x14ac:dyDescent="0.25">
      <c r="A77" s="52"/>
      <c r="B77" s="54"/>
      <c r="C77" s="57"/>
      <c r="D77" s="53"/>
      <c r="E77" s="54"/>
      <c r="F77" s="54"/>
      <c r="G77" s="55"/>
      <c r="H77" s="56"/>
      <c r="I77" s="57"/>
      <c r="J77" s="57"/>
      <c r="K77" s="57"/>
      <c r="L77" s="57"/>
      <c r="M77" s="57"/>
      <c r="N77" s="54"/>
      <c r="O77" s="54"/>
      <c r="P77" s="58" t="str">
        <f>IF(Table6[[#This Row],[KTEK/TEK]]="KTEK",5,IF(Table6[[#This Row],[KTEK/TEK]]="TEK",15,""))</f>
        <v/>
      </c>
      <c r="Q77" s="54"/>
      <c r="R77" s="54"/>
      <c r="S77" s="54"/>
      <c r="T77" s="54"/>
      <c r="U77" s="54"/>
      <c r="V77" s="67"/>
      <c r="W77" s="70" t="str">
        <f t="shared" si="2"/>
        <v/>
      </c>
      <c r="X77" s="78" t="str">
        <f>IF(ISBLANK(Table6[[#This Row],[Toimenpideluokka]]),"",VLOOKUP(CONCATENATE($D$3,"_",Table6[[#This Row],[Toimenpideluokka]]),'3 Toimenpiteiden luokittelu'!$B$9:$E$85,4,FALSE))</f>
        <v/>
      </c>
      <c r="Y77" s="78" t="str">
        <f>IF(ISBLANK(Table6[[#This Row],[Tarkempi luokitus]]),"",VLOOKUP(AA77,'3 Toimenpiteiden luokittelu'!$B$89:$D$339,3,FALSE))</f>
        <v/>
      </c>
      <c r="Z77" s="78" t="str">
        <f>IF(ISBLANK(Table6[[#This Row],[Toimenpideluokka]]),"",_xlfn.CONCAT(IF($D$3="Julkinen ala","Julkinenala",$D$3),"_",Table6[[#This Row],[Toimenpidekoodi]]))</f>
        <v/>
      </c>
      <c r="AA77" s="78" t="str">
        <f>IF(ISBLANK(Table6[[#This Row],[Tarkempi luokitus]]),"",_xlfn.CONCAT($D$3,"_",Table6[[#This Row],[Toimenpideluokka]],"_",Table6[[#This Row],[Tarkempi luokitus]]))</f>
        <v/>
      </c>
    </row>
    <row r="78" spans="1:27" s="78" customFormat="1" ht="15.75" x14ac:dyDescent="0.25">
      <c r="A78" s="52"/>
      <c r="B78" s="54"/>
      <c r="C78" s="57"/>
      <c r="D78" s="53"/>
      <c r="E78" s="54"/>
      <c r="F78" s="54"/>
      <c r="G78" s="55"/>
      <c r="H78" s="56"/>
      <c r="I78" s="57"/>
      <c r="J78" s="57"/>
      <c r="K78" s="57"/>
      <c r="L78" s="57"/>
      <c r="M78" s="57"/>
      <c r="N78" s="54"/>
      <c r="O78" s="54"/>
      <c r="P78" s="58" t="str">
        <f>IF(Table6[[#This Row],[KTEK/TEK]]="KTEK",5,IF(Table6[[#This Row],[KTEK/TEK]]="TEK",15,""))</f>
        <v/>
      </c>
      <c r="Q78" s="54"/>
      <c r="R78" s="54"/>
      <c r="S78" s="54"/>
      <c r="T78" s="54"/>
      <c r="U78" s="54"/>
      <c r="V78" s="67"/>
      <c r="W78" s="70" t="str">
        <f t="shared" si="2"/>
        <v/>
      </c>
      <c r="X78" s="78" t="str">
        <f>IF(ISBLANK(Table6[[#This Row],[Toimenpideluokka]]),"",VLOOKUP(CONCATENATE($D$3,"_",Table6[[#This Row],[Toimenpideluokka]]),'3 Toimenpiteiden luokittelu'!$B$9:$E$85,4,FALSE))</f>
        <v/>
      </c>
      <c r="Y78" s="78" t="str">
        <f>IF(ISBLANK(Table6[[#This Row],[Tarkempi luokitus]]),"",VLOOKUP(AA78,'3 Toimenpiteiden luokittelu'!$B$89:$D$339,3,FALSE))</f>
        <v/>
      </c>
      <c r="Z78" s="78" t="str">
        <f>IF(ISBLANK(Table6[[#This Row],[Toimenpideluokka]]),"",_xlfn.CONCAT(IF($D$3="Julkinen ala","Julkinenala",$D$3),"_",Table6[[#This Row],[Toimenpidekoodi]]))</f>
        <v/>
      </c>
      <c r="AA78" s="78" t="str">
        <f>IF(ISBLANK(Table6[[#This Row],[Tarkempi luokitus]]),"",_xlfn.CONCAT($D$3,"_",Table6[[#This Row],[Toimenpideluokka]],"_",Table6[[#This Row],[Tarkempi luokitus]]))</f>
        <v/>
      </c>
    </row>
    <row r="79" spans="1:27" s="78" customFormat="1" ht="15.75" x14ac:dyDescent="0.25">
      <c r="A79" s="52"/>
      <c r="B79" s="54"/>
      <c r="C79" s="57"/>
      <c r="D79" s="53"/>
      <c r="E79" s="54"/>
      <c r="F79" s="54"/>
      <c r="G79" s="55"/>
      <c r="H79" s="56"/>
      <c r="I79" s="57"/>
      <c r="J79" s="57"/>
      <c r="K79" s="57"/>
      <c r="L79" s="57"/>
      <c r="M79" s="57"/>
      <c r="N79" s="54"/>
      <c r="O79" s="54"/>
      <c r="P79" s="58" t="str">
        <f>IF(Table6[[#This Row],[KTEK/TEK]]="KTEK",5,IF(Table6[[#This Row],[KTEK/TEK]]="TEK",15,""))</f>
        <v/>
      </c>
      <c r="Q79" s="54"/>
      <c r="R79" s="54"/>
      <c r="S79" s="54"/>
      <c r="T79" s="54"/>
      <c r="U79" s="54"/>
      <c r="V79" s="67"/>
      <c r="W79" s="70" t="str">
        <f t="shared" si="2"/>
        <v/>
      </c>
      <c r="X79" s="78" t="str">
        <f>IF(ISBLANK(Table6[[#This Row],[Toimenpideluokka]]),"",VLOOKUP(CONCATENATE($D$3,"_",Table6[[#This Row],[Toimenpideluokka]]),'3 Toimenpiteiden luokittelu'!$B$9:$E$85,4,FALSE))</f>
        <v/>
      </c>
      <c r="Y79" s="78" t="str">
        <f>IF(ISBLANK(Table6[[#This Row],[Tarkempi luokitus]]),"",VLOOKUP(AA79,'3 Toimenpiteiden luokittelu'!$B$89:$D$339,3,FALSE))</f>
        <v/>
      </c>
      <c r="Z79" s="78" t="str">
        <f>IF(ISBLANK(Table6[[#This Row],[Toimenpideluokka]]),"",_xlfn.CONCAT(IF($D$3="Julkinen ala","Julkinenala",$D$3),"_",Table6[[#This Row],[Toimenpidekoodi]]))</f>
        <v/>
      </c>
      <c r="AA79" s="78" t="str">
        <f>IF(ISBLANK(Table6[[#This Row],[Tarkempi luokitus]]),"",_xlfn.CONCAT($D$3,"_",Table6[[#This Row],[Toimenpideluokka]],"_",Table6[[#This Row],[Tarkempi luokitus]]))</f>
        <v/>
      </c>
    </row>
    <row r="80" spans="1:27" s="78" customFormat="1" ht="15.75" x14ac:dyDescent="0.25">
      <c r="A80" s="52"/>
      <c r="B80" s="54"/>
      <c r="C80" s="57"/>
      <c r="D80" s="53"/>
      <c r="E80" s="54"/>
      <c r="F80" s="54"/>
      <c r="G80" s="55"/>
      <c r="H80" s="56"/>
      <c r="I80" s="57"/>
      <c r="J80" s="57"/>
      <c r="K80" s="57"/>
      <c r="L80" s="57"/>
      <c r="M80" s="57"/>
      <c r="N80" s="54"/>
      <c r="O80" s="54"/>
      <c r="P80" s="58" t="str">
        <f>IF(Table6[[#This Row],[KTEK/TEK]]="KTEK",5,IF(Table6[[#This Row],[KTEK/TEK]]="TEK",15,""))</f>
        <v/>
      </c>
      <c r="Q80" s="54"/>
      <c r="R80" s="54"/>
      <c r="S80" s="54"/>
      <c r="T80" s="54"/>
      <c r="U80" s="54"/>
      <c r="V80" s="67"/>
      <c r="W80" s="70" t="str">
        <f t="shared" si="2"/>
        <v/>
      </c>
      <c r="X80" s="78" t="str">
        <f>IF(ISBLANK(Table6[[#This Row],[Toimenpideluokka]]),"",VLOOKUP(CONCATENATE($D$3,"_",Table6[[#This Row],[Toimenpideluokka]]),'3 Toimenpiteiden luokittelu'!$B$9:$E$85,4,FALSE))</f>
        <v/>
      </c>
      <c r="Y80" s="78" t="str">
        <f>IF(ISBLANK(Table6[[#This Row],[Tarkempi luokitus]]),"",VLOOKUP(AA80,'3 Toimenpiteiden luokittelu'!$B$89:$D$339,3,FALSE))</f>
        <v/>
      </c>
      <c r="Z80" s="78" t="str">
        <f>IF(ISBLANK(Table6[[#This Row],[Toimenpideluokka]]),"",_xlfn.CONCAT(IF($D$3="Julkinen ala","Julkinenala",$D$3),"_",Table6[[#This Row],[Toimenpidekoodi]]))</f>
        <v/>
      </c>
      <c r="AA80" s="78" t="str">
        <f>IF(ISBLANK(Table6[[#This Row],[Tarkempi luokitus]]),"",_xlfn.CONCAT($D$3,"_",Table6[[#This Row],[Toimenpideluokka]],"_",Table6[[#This Row],[Tarkempi luokitus]]))</f>
        <v/>
      </c>
    </row>
    <row r="81" spans="1:27" s="78" customFormat="1" ht="15.75" x14ac:dyDescent="0.25">
      <c r="A81" s="52"/>
      <c r="B81" s="54"/>
      <c r="C81" s="57"/>
      <c r="D81" s="53"/>
      <c r="E81" s="54"/>
      <c r="F81" s="54"/>
      <c r="G81" s="55"/>
      <c r="H81" s="56"/>
      <c r="I81" s="57"/>
      <c r="J81" s="57"/>
      <c r="K81" s="57"/>
      <c r="L81" s="57"/>
      <c r="M81" s="57"/>
      <c r="N81" s="54"/>
      <c r="O81" s="54"/>
      <c r="P81" s="58" t="str">
        <f>IF(Table6[[#This Row],[KTEK/TEK]]="KTEK",5,IF(Table6[[#This Row],[KTEK/TEK]]="TEK",15,""))</f>
        <v/>
      </c>
      <c r="Q81" s="54"/>
      <c r="R81" s="54"/>
      <c r="S81" s="54"/>
      <c r="T81" s="54"/>
      <c r="U81" s="54"/>
      <c r="V81" s="67"/>
      <c r="W81" s="70" t="str">
        <f t="shared" si="2"/>
        <v/>
      </c>
      <c r="X81" s="78" t="str">
        <f>IF(ISBLANK(Table6[[#This Row],[Toimenpideluokka]]),"",VLOOKUP(CONCATENATE($D$3,"_",Table6[[#This Row],[Toimenpideluokka]]),'3 Toimenpiteiden luokittelu'!$B$9:$E$85,4,FALSE))</f>
        <v/>
      </c>
      <c r="Y81" s="78" t="str">
        <f>IF(ISBLANK(Table6[[#This Row],[Tarkempi luokitus]]),"",VLOOKUP(AA81,'3 Toimenpiteiden luokittelu'!$B$89:$D$339,3,FALSE))</f>
        <v/>
      </c>
      <c r="Z81" s="78" t="str">
        <f>IF(ISBLANK(Table6[[#This Row],[Toimenpideluokka]]),"",_xlfn.CONCAT(IF($D$3="Julkinen ala","Julkinenala",$D$3),"_",Table6[[#This Row],[Toimenpidekoodi]]))</f>
        <v/>
      </c>
      <c r="AA81" s="78" t="str">
        <f>IF(ISBLANK(Table6[[#This Row],[Tarkempi luokitus]]),"",_xlfn.CONCAT($D$3,"_",Table6[[#This Row],[Toimenpideluokka]],"_",Table6[[#This Row],[Tarkempi luokitus]]))</f>
        <v/>
      </c>
    </row>
    <row r="82" spans="1:27" s="78" customFormat="1" ht="15.75" x14ac:dyDescent="0.25">
      <c r="A82" s="52"/>
      <c r="B82" s="54"/>
      <c r="C82" s="57"/>
      <c r="D82" s="53"/>
      <c r="E82" s="54"/>
      <c r="F82" s="54"/>
      <c r="G82" s="55"/>
      <c r="H82" s="56"/>
      <c r="I82" s="57"/>
      <c r="J82" s="57"/>
      <c r="K82" s="57"/>
      <c r="L82" s="57"/>
      <c r="M82" s="57"/>
      <c r="N82" s="54"/>
      <c r="O82" s="54"/>
      <c r="P82" s="58" t="str">
        <f>IF(Table6[[#This Row],[KTEK/TEK]]="KTEK",5,IF(Table6[[#This Row],[KTEK/TEK]]="TEK",15,""))</f>
        <v/>
      </c>
      <c r="Q82" s="54"/>
      <c r="R82" s="54"/>
      <c r="S82" s="54"/>
      <c r="T82" s="54"/>
      <c r="U82" s="54"/>
      <c r="V82" s="67"/>
      <c r="W82" s="70" t="str">
        <f t="shared" si="2"/>
        <v/>
      </c>
      <c r="X82" s="78" t="str">
        <f>IF(ISBLANK(Table6[[#This Row],[Toimenpideluokka]]),"",VLOOKUP(CONCATENATE($D$3,"_",Table6[[#This Row],[Toimenpideluokka]]),'3 Toimenpiteiden luokittelu'!$B$9:$E$85,4,FALSE))</f>
        <v/>
      </c>
      <c r="Y82" s="78" t="str">
        <f>IF(ISBLANK(Table6[[#This Row],[Tarkempi luokitus]]),"",VLOOKUP(AA82,'3 Toimenpiteiden luokittelu'!$B$89:$D$339,3,FALSE))</f>
        <v/>
      </c>
      <c r="Z82" s="78" t="str">
        <f>IF(ISBLANK(Table6[[#This Row],[Toimenpideluokka]]),"",_xlfn.CONCAT(IF($D$3="Julkinen ala","Julkinenala",$D$3),"_",Table6[[#This Row],[Toimenpidekoodi]]))</f>
        <v/>
      </c>
      <c r="AA82" s="78" t="str">
        <f>IF(ISBLANK(Table6[[#This Row],[Tarkempi luokitus]]),"",_xlfn.CONCAT($D$3,"_",Table6[[#This Row],[Toimenpideluokka]],"_",Table6[[#This Row],[Tarkempi luokitus]]))</f>
        <v/>
      </c>
    </row>
    <row r="83" spans="1:27" s="78" customFormat="1" ht="15.75" x14ac:dyDescent="0.25">
      <c r="A83" s="52"/>
      <c r="B83" s="54"/>
      <c r="C83" s="57"/>
      <c r="D83" s="53"/>
      <c r="E83" s="54"/>
      <c r="F83" s="54"/>
      <c r="G83" s="55"/>
      <c r="H83" s="56"/>
      <c r="I83" s="57"/>
      <c r="J83" s="57"/>
      <c r="K83" s="57"/>
      <c r="L83" s="57"/>
      <c r="M83" s="57"/>
      <c r="N83" s="54"/>
      <c r="O83" s="54"/>
      <c r="P83" s="58" t="str">
        <f>IF(Table6[[#This Row],[KTEK/TEK]]="KTEK",5,IF(Table6[[#This Row],[KTEK/TEK]]="TEK",15,""))</f>
        <v/>
      </c>
      <c r="Q83" s="54"/>
      <c r="R83" s="54"/>
      <c r="S83" s="54"/>
      <c r="T83" s="54"/>
      <c r="U83" s="54"/>
      <c r="V83" s="67"/>
      <c r="W83" s="70" t="str">
        <f t="shared" si="2"/>
        <v/>
      </c>
      <c r="X83" s="78" t="str">
        <f>IF(ISBLANK(Table6[[#This Row],[Toimenpideluokka]]),"",VLOOKUP(CONCATENATE($D$3,"_",Table6[[#This Row],[Toimenpideluokka]]),'3 Toimenpiteiden luokittelu'!$B$9:$E$85,4,FALSE))</f>
        <v/>
      </c>
      <c r="Y83" s="78" t="str">
        <f>IF(ISBLANK(Table6[[#This Row],[Tarkempi luokitus]]),"",VLOOKUP(AA83,'3 Toimenpiteiden luokittelu'!$B$89:$D$339,3,FALSE))</f>
        <v/>
      </c>
      <c r="Z83" s="78" t="str">
        <f>IF(ISBLANK(Table6[[#This Row],[Toimenpideluokka]]),"",_xlfn.CONCAT(IF($D$3="Julkinen ala","Julkinenala",$D$3),"_",Table6[[#This Row],[Toimenpidekoodi]]))</f>
        <v/>
      </c>
      <c r="AA83" s="78" t="str">
        <f>IF(ISBLANK(Table6[[#This Row],[Tarkempi luokitus]]),"",_xlfn.CONCAT($D$3,"_",Table6[[#This Row],[Toimenpideluokka]],"_",Table6[[#This Row],[Tarkempi luokitus]]))</f>
        <v/>
      </c>
    </row>
    <row r="84" spans="1:27" s="78" customFormat="1" ht="15.75" x14ac:dyDescent="0.25">
      <c r="A84" s="52"/>
      <c r="B84" s="54"/>
      <c r="C84" s="57"/>
      <c r="D84" s="53"/>
      <c r="E84" s="54"/>
      <c r="F84" s="54"/>
      <c r="G84" s="55"/>
      <c r="H84" s="56"/>
      <c r="I84" s="57"/>
      <c r="J84" s="57"/>
      <c r="K84" s="57"/>
      <c r="L84" s="57"/>
      <c r="M84" s="57"/>
      <c r="N84" s="54"/>
      <c r="O84" s="54"/>
      <c r="P84" s="58" t="str">
        <f>IF(Table6[[#This Row],[KTEK/TEK]]="KTEK",5,IF(Table6[[#This Row],[KTEK/TEK]]="TEK",15,""))</f>
        <v/>
      </c>
      <c r="Q84" s="54"/>
      <c r="R84" s="54"/>
      <c r="S84" s="54"/>
      <c r="T84" s="54"/>
      <c r="U84" s="54"/>
      <c r="V84" s="67"/>
      <c r="W84" s="70" t="str">
        <f t="shared" si="2"/>
        <v/>
      </c>
      <c r="X84" s="78" t="str">
        <f>IF(ISBLANK(Table6[[#This Row],[Toimenpideluokka]]),"",VLOOKUP(CONCATENATE($D$3,"_",Table6[[#This Row],[Toimenpideluokka]]),'3 Toimenpiteiden luokittelu'!$B$9:$E$85,4,FALSE))</f>
        <v/>
      </c>
      <c r="Y84" s="78" t="str">
        <f>IF(ISBLANK(Table6[[#This Row],[Tarkempi luokitus]]),"",VLOOKUP(AA84,'3 Toimenpiteiden luokittelu'!$B$89:$D$339,3,FALSE))</f>
        <v/>
      </c>
      <c r="Z84" s="78" t="str">
        <f>IF(ISBLANK(Table6[[#This Row],[Toimenpideluokka]]),"",_xlfn.CONCAT(IF($D$3="Julkinen ala","Julkinenala",$D$3),"_",Table6[[#This Row],[Toimenpidekoodi]]))</f>
        <v/>
      </c>
      <c r="AA84" s="78" t="str">
        <f>IF(ISBLANK(Table6[[#This Row],[Tarkempi luokitus]]),"",_xlfn.CONCAT($D$3,"_",Table6[[#This Row],[Toimenpideluokka]],"_",Table6[[#This Row],[Tarkempi luokitus]]))</f>
        <v/>
      </c>
    </row>
    <row r="85" spans="1:27" s="78" customFormat="1" ht="15.75" x14ac:dyDescent="0.25">
      <c r="A85" s="52"/>
      <c r="B85" s="54"/>
      <c r="C85" s="57"/>
      <c r="D85" s="53"/>
      <c r="E85" s="54"/>
      <c r="F85" s="54"/>
      <c r="G85" s="55"/>
      <c r="H85" s="56"/>
      <c r="I85" s="57"/>
      <c r="J85" s="57"/>
      <c r="K85" s="57"/>
      <c r="L85" s="57"/>
      <c r="M85" s="57"/>
      <c r="N85" s="54"/>
      <c r="O85" s="54"/>
      <c r="P85" s="58" t="str">
        <f>IF(Table6[[#This Row],[KTEK/TEK]]="KTEK",5,IF(Table6[[#This Row],[KTEK/TEK]]="TEK",15,""))</f>
        <v/>
      </c>
      <c r="Q85" s="54"/>
      <c r="R85" s="54"/>
      <c r="S85" s="54"/>
      <c r="T85" s="54"/>
      <c r="U85" s="54"/>
      <c r="V85" s="67"/>
      <c r="W85" s="70" t="str">
        <f t="shared" si="2"/>
        <v/>
      </c>
      <c r="X85" s="78" t="str">
        <f>IF(ISBLANK(Table6[[#This Row],[Toimenpideluokka]]),"",VLOOKUP(CONCATENATE($D$3,"_",Table6[[#This Row],[Toimenpideluokka]]),'3 Toimenpiteiden luokittelu'!$B$9:$E$85,4,FALSE))</f>
        <v/>
      </c>
      <c r="Y85" s="78" t="str">
        <f>IF(ISBLANK(Table6[[#This Row],[Tarkempi luokitus]]),"",VLOOKUP(AA85,'3 Toimenpiteiden luokittelu'!$B$89:$D$339,3,FALSE))</f>
        <v/>
      </c>
      <c r="Z85" s="78" t="str">
        <f>IF(ISBLANK(Table6[[#This Row],[Toimenpideluokka]]),"",_xlfn.CONCAT(IF($D$3="Julkinen ala","Julkinenala",$D$3),"_",Table6[[#This Row],[Toimenpidekoodi]]))</f>
        <v/>
      </c>
      <c r="AA85" s="78" t="str">
        <f>IF(ISBLANK(Table6[[#This Row],[Tarkempi luokitus]]),"",_xlfn.CONCAT($D$3,"_",Table6[[#This Row],[Toimenpideluokka]],"_",Table6[[#This Row],[Tarkempi luokitus]]))</f>
        <v/>
      </c>
    </row>
    <row r="86" spans="1:27" s="78" customFormat="1" ht="15.75" x14ac:dyDescent="0.25">
      <c r="A86" s="52"/>
      <c r="B86" s="54"/>
      <c r="C86" s="57"/>
      <c r="D86" s="53"/>
      <c r="E86" s="54"/>
      <c r="F86" s="54"/>
      <c r="G86" s="55"/>
      <c r="H86" s="56"/>
      <c r="I86" s="57"/>
      <c r="J86" s="57"/>
      <c r="K86" s="57"/>
      <c r="L86" s="57"/>
      <c r="M86" s="57"/>
      <c r="N86" s="54"/>
      <c r="O86" s="54"/>
      <c r="P86" s="58" t="str">
        <f>IF(Table6[[#This Row],[KTEK/TEK]]="KTEK",5,IF(Table6[[#This Row],[KTEK/TEK]]="TEK",15,""))</f>
        <v/>
      </c>
      <c r="Q86" s="54"/>
      <c r="R86" s="54"/>
      <c r="S86" s="54"/>
      <c r="T86" s="54"/>
      <c r="U86" s="54"/>
      <c r="V86" s="67"/>
      <c r="W86" s="70" t="str">
        <f t="shared" si="2"/>
        <v/>
      </c>
      <c r="X86" s="78" t="str">
        <f>IF(ISBLANK(Table6[[#This Row],[Toimenpideluokka]]),"",VLOOKUP(CONCATENATE($D$3,"_",Table6[[#This Row],[Toimenpideluokka]]),'3 Toimenpiteiden luokittelu'!$B$9:$E$85,4,FALSE))</f>
        <v/>
      </c>
      <c r="Y86" s="78" t="str">
        <f>IF(ISBLANK(Table6[[#This Row],[Tarkempi luokitus]]),"",VLOOKUP(AA86,'3 Toimenpiteiden luokittelu'!$B$89:$D$339,3,FALSE))</f>
        <v/>
      </c>
      <c r="Z86" s="78" t="str">
        <f>IF(ISBLANK(Table6[[#This Row],[Toimenpideluokka]]),"",_xlfn.CONCAT(IF($D$3="Julkinen ala","Julkinenala",$D$3),"_",Table6[[#This Row],[Toimenpidekoodi]]))</f>
        <v/>
      </c>
      <c r="AA86" s="78" t="str">
        <f>IF(ISBLANK(Table6[[#This Row],[Tarkempi luokitus]]),"",_xlfn.CONCAT($D$3,"_",Table6[[#This Row],[Toimenpideluokka]],"_",Table6[[#This Row],[Tarkempi luokitus]]))</f>
        <v/>
      </c>
    </row>
    <row r="87" spans="1:27" s="78" customFormat="1" ht="15.75" x14ac:dyDescent="0.25">
      <c r="A87" s="52"/>
      <c r="B87" s="54"/>
      <c r="C87" s="57"/>
      <c r="D87" s="53"/>
      <c r="E87" s="54"/>
      <c r="F87" s="54"/>
      <c r="G87" s="55"/>
      <c r="H87" s="56"/>
      <c r="I87" s="57"/>
      <c r="J87" s="57"/>
      <c r="K87" s="57"/>
      <c r="L87" s="57"/>
      <c r="M87" s="57"/>
      <c r="N87" s="54"/>
      <c r="O87" s="54"/>
      <c r="P87" s="58" t="str">
        <f>IF(Table6[[#This Row],[KTEK/TEK]]="KTEK",5,IF(Table6[[#This Row],[KTEK/TEK]]="TEK",15,""))</f>
        <v/>
      </c>
      <c r="Q87" s="54"/>
      <c r="R87" s="54"/>
      <c r="S87" s="54"/>
      <c r="T87" s="54"/>
      <c r="U87" s="54"/>
      <c r="V87" s="67"/>
      <c r="W87" s="70" t="str">
        <f t="shared" si="2"/>
        <v/>
      </c>
      <c r="X87" s="78" t="str">
        <f>IF(ISBLANK(Table6[[#This Row],[Toimenpideluokka]]),"",VLOOKUP(CONCATENATE($D$3,"_",Table6[[#This Row],[Toimenpideluokka]]),'3 Toimenpiteiden luokittelu'!$B$9:$E$85,4,FALSE))</f>
        <v/>
      </c>
      <c r="Y87" s="78" t="str">
        <f>IF(ISBLANK(Table6[[#This Row],[Tarkempi luokitus]]),"",VLOOKUP(AA87,'3 Toimenpiteiden luokittelu'!$B$89:$D$339,3,FALSE))</f>
        <v/>
      </c>
      <c r="Z87" s="78" t="str">
        <f>IF(ISBLANK(Table6[[#This Row],[Toimenpideluokka]]),"",_xlfn.CONCAT(IF($D$3="Julkinen ala","Julkinenala",$D$3),"_",Table6[[#This Row],[Toimenpidekoodi]]))</f>
        <v/>
      </c>
      <c r="AA87" s="78" t="str">
        <f>IF(ISBLANK(Table6[[#This Row],[Tarkempi luokitus]]),"",_xlfn.CONCAT($D$3,"_",Table6[[#This Row],[Toimenpideluokka]],"_",Table6[[#This Row],[Tarkempi luokitus]]))</f>
        <v/>
      </c>
    </row>
    <row r="88" spans="1:27" s="78" customFormat="1" ht="15.75" x14ac:dyDescent="0.25">
      <c r="A88" s="52"/>
      <c r="B88" s="54"/>
      <c r="C88" s="57"/>
      <c r="D88" s="53"/>
      <c r="E88" s="54"/>
      <c r="F88" s="54"/>
      <c r="G88" s="55"/>
      <c r="H88" s="56"/>
      <c r="I88" s="57"/>
      <c r="J88" s="57"/>
      <c r="K88" s="57"/>
      <c r="L88" s="57"/>
      <c r="M88" s="57"/>
      <c r="N88" s="54"/>
      <c r="O88" s="54"/>
      <c r="P88" s="58" t="str">
        <f>IF(Table6[[#This Row],[KTEK/TEK]]="KTEK",5,IF(Table6[[#This Row],[KTEK/TEK]]="TEK",15,""))</f>
        <v/>
      </c>
      <c r="Q88" s="54"/>
      <c r="R88" s="54"/>
      <c r="S88" s="54"/>
      <c r="T88" s="54"/>
      <c r="U88" s="54"/>
      <c r="V88" s="67"/>
      <c r="W88" s="70" t="str">
        <f t="shared" si="2"/>
        <v/>
      </c>
      <c r="X88" s="78" t="str">
        <f>IF(ISBLANK(Table6[[#This Row],[Toimenpideluokka]]),"",VLOOKUP(CONCATENATE($D$3,"_",Table6[[#This Row],[Toimenpideluokka]]),'3 Toimenpiteiden luokittelu'!$B$9:$E$85,4,FALSE))</f>
        <v/>
      </c>
      <c r="Y88" s="78" t="str">
        <f>IF(ISBLANK(Table6[[#This Row],[Tarkempi luokitus]]),"",VLOOKUP(AA88,'3 Toimenpiteiden luokittelu'!$B$89:$D$339,3,FALSE))</f>
        <v/>
      </c>
      <c r="Z88" s="78" t="str">
        <f>IF(ISBLANK(Table6[[#This Row],[Toimenpideluokka]]),"",_xlfn.CONCAT(IF($D$3="Julkinen ala","Julkinenala",$D$3),"_",Table6[[#This Row],[Toimenpidekoodi]]))</f>
        <v/>
      </c>
      <c r="AA88" s="78" t="str">
        <f>IF(ISBLANK(Table6[[#This Row],[Tarkempi luokitus]]),"",_xlfn.CONCAT($D$3,"_",Table6[[#This Row],[Toimenpideluokka]],"_",Table6[[#This Row],[Tarkempi luokitus]]))</f>
        <v/>
      </c>
    </row>
    <row r="89" spans="1:27" s="78" customFormat="1" ht="15.75" x14ac:dyDescent="0.25">
      <c r="A89" s="52"/>
      <c r="B89" s="54"/>
      <c r="C89" s="57"/>
      <c r="D89" s="53"/>
      <c r="E89" s="54"/>
      <c r="F89" s="54"/>
      <c r="G89" s="55"/>
      <c r="H89" s="56"/>
      <c r="I89" s="57"/>
      <c r="J89" s="57"/>
      <c r="K89" s="57"/>
      <c r="L89" s="57"/>
      <c r="M89" s="57"/>
      <c r="N89" s="54"/>
      <c r="O89" s="54"/>
      <c r="P89" s="58" t="str">
        <f>IF(Table6[[#This Row],[KTEK/TEK]]="KTEK",5,IF(Table6[[#This Row],[KTEK/TEK]]="TEK",15,""))</f>
        <v/>
      </c>
      <c r="Q89" s="54"/>
      <c r="R89" s="54"/>
      <c r="S89" s="54"/>
      <c r="T89" s="54"/>
      <c r="U89" s="54"/>
      <c r="V89" s="67"/>
      <c r="W89" s="70" t="str">
        <f t="shared" si="2"/>
        <v/>
      </c>
      <c r="X89" s="78" t="str">
        <f>IF(ISBLANK(Table6[[#This Row],[Toimenpideluokka]]),"",VLOOKUP(CONCATENATE($D$3,"_",Table6[[#This Row],[Toimenpideluokka]]),'3 Toimenpiteiden luokittelu'!$B$9:$E$85,4,FALSE))</f>
        <v/>
      </c>
      <c r="Y89" s="78" t="str">
        <f>IF(ISBLANK(Table6[[#This Row],[Tarkempi luokitus]]),"",VLOOKUP(AA89,'3 Toimenpiteiden luokittelu'!$B$89:$D$339,3,FALSE))</f>
        <v/>
      </c>
      <c r="Z89" s="78" t="str">
        <f>IF(ISBLANK(Table6[[#This Row],[Toimenpideluokka]]),"",_xlfn.CONCAT(IF($D$3="Julkinen ala","Julkinenala",$D$3),"_",Table6[[#This Row],[Toimenpidekoodi]]))</f>
        <v/>
      </c>
      <c r="AA89" s="78" t="str">
        <f>IF(ISBLANK(Table6[[#This Row],[Tarkempi luokitus]]),"",_xlfn.CONCAT($D$3,"_",Table6[[#This Row],[Toimenpideluokka]],"_",Table6[[#This Row],[Tarkempi luokitus]]))</f>
        <v/>
      </c>
    </row>
    <row r="90" spans="1:27" s="78" customFormat="1" ht="15.75" x14ac:dyDescent="0.25">
      <c r="A90" s="52"/>
      <c r="B90" s="54"/>
      <c r="C90" s="57"/>
      <c r="D90" s="53"/>
      <c r="E90" s="54"/>
      <c r="F90" s="54"/>
      <c r="G90" s="55"/>
      <c r="H90" s="56"/>
      <c r="I90" s="57"/>
      <c r="J90" s="57"/>
      <c r="K90" s="57"/>
      <c r="L90" s="57"/>
      <c r="M90" s="57"/>
      <c r="N90" s="54"/>
      <c r="O90" s="54"/>
      <c r="P90" s="58" t="str">
        <f>IF(Table6[[#This Row],[KTEK/TEK]]="KTEK",5,IF(Table6[[#This Row],[KTEK/TEK]]="TEK",15,""))</f>
        <v/>
      </c>
      <c r="Q90" s="54"/>
      <c r="R90" s="54"/>
      <c r="S90" s="54"/>
      <c r="T90" s="54"/>
      <c r="U90" s="54"/>
      <c r="V90" s="67"/>
      <c r="W90" s="70" t="str">
        <f t="shared" si="2"/>
        <v/>
      </c>
      <c r="X90" s="78" t="str">
        <f>IF(ISBLANK(Table6[[#This Row],[Toimenpideluokka]]),"",VLOOKUP(CONCATENATE($D$3,"_",Table6[[#This Row],[Toimenpideluokka]]),'3 Toimenpiteiden luokittelu'!$B$9:$E$85,4,FALSE))</f>
        <v/>
      </c>
      <c r="Y90" s="78" t="str">
        <f>IF(ISBLANK(Table6[[#This Row],[Tarkempi luokitus]]),"",VLOOKUP(AA90,'3 Toimenpiteiden luokittelu'!$B$89:$D$339,3,FALSE))</f>
        <v/>
      </c>
      <c r="Z90" s="78" t="str">
        <f>IF(ISBLANK(Table6[[#This Row],[Toimenpideluokka]]),"",_xlfn.CONCAT(IF($D$3="Julkinen ala","Julkinenala",$D$3),"_",Table6[[#This Row],[Toimenpidekoodi]]))</f>
        <v/>
      </c>
      <c r="AA90" s="78" t="str">
        <f>IF(ISBLANK(Table6[[#This Row],[Tarkempi luokitus]]),"",_xlfn.CONCAT($D$3,"_",Table6[[#This Row],[Toimenpideluokka]],"_",Table6[[#This Row],[Tarkempi luokitus]]))</f>
        <v/>
      </c>
    </row>
    <row r="91" spans="1:27" s="78" customFormat="1" ht="15.75" x14ac:dyDescent="0.25">
      <c r="A91" s="52"/>
      <c r="B91" s="54"/>
      <c r="C91" s="57"/>
      <c r="D91" s="53"/>
      <c r="E91" s="54"/>
      <c r="F91" s="54"/>
      <c r="G91" s="55"/>
      <c r="H91" s="56"/>
      <c r="I91" s="57"/>
      <c r="J91" s="57"/>
      <c r="K91" s="57"/>
      <c r="L91" s="57"/>
      <c r="M91" s="57"/>
      <c r="N91" s="54"/>
      <c r="O91" s="54"/>
      <c r="P91" s="58" t="str">
        <f>IF(Table6[[#This Row],[KTEK/TEK]]="KTEK",5,IF(Table6[[#This Row],[KTEK/TEK]]="TEK",15,""))</f>
        <v/>
      </c>
      <c r="Q91" s="54"/>
      <c r="R91" s="54"/>
      <c r="S91" s="54"/>
      <c r="T91" s="54"/>
      <c r="U91" s="54"/>
      <c r="V91" s="67"/>
      <c r="W91" s="70" t="str">
        <f t="shared" si="2"/>
        <v/>
      </c>
      <c r="X91" s="78" t="str">
        <f>IF(ISBLANK(Table6[[#This Row],[Toimenpideluokka]]),"",VLOOKUP(CONCATENATE($D$3,"_",Table6[[#This Row],[Toimenpideluokka]]),'3 Toimenpiteiden luokittelu'!$B$9:$E$85,4,FALSE))</f>
        <v/>
      </c>
      <c r="Y91" s="78" t="str">
        <f>IF(ISBLANK(Table6[[#This Row],[Tarkempi luokitus]]),"",VLOOKUP(AA91,'3 Toimenpiteiden luokittelu'!$B$89:$D$339,3,FALSE))</f>
        <v/>
      </c>
      <c r="Z91" s="78" t="str">
        <f>IF(ISBLANK(Table6[[#This Row],[Toimenpideluokka]]),"",_xlfn.CONCAT(IF($D$3="Julkinen ala","Julkinenala",$D$3),"_",Table6[[#This Row],[Toimenpidekoodi]]))</f>
        <v/>
      </c>
      <c r="AA91" s="78" t="str">
        <f>IF(ISBLANK(Table6[[#This Row],[Tarkempi luokitus]]),"",_xlfn.CONCAT($D$3,"_",Table6[[#This Row],[Toimenpideluokka]],"_",Table6[[#This Row],[Tarkempi luokitus]]))</f>
        <v/>
      </c>
    </row>
    <row r="92" spans="1:27" s="78" customFormat="1" ht="15.75" x14ac:dyDescent="0.25">
      <c r="A92" s="52"/>
      <c r="B92" s="54"/>
      <c r="C92" s="57"/>
      <c r="D92" s="53"/>
      <c r="E92" s="54"/>
      <c r="F92" s="54"/>
      <c r="G92" s="55"/>
      <c r="H92" s="56"/>
      <c r="I92" s="57"/>
      <c r="J92" s="57"/>
      <c r="K92" s="57"/>
      <c r="L92" s="57"/>
      <c r="M92" s="57"/>
      <c r="N92" s="54"/>
      <c r="O92" s="54"/>
      <c r="P92" s="58" t="str">
        <f>IF(Table6[[#This Row],[KTEK/TEK]]="KTEK",5,IF(Table6[[#This Row],[KTEK/TEK]]="TEK",15,""))</f>
        <v/>
      </c>
      <c r="Q92" s="54"/>
      <c r="R92" s="54"/>
      <c r="S92" s="54"/>
      <c r="T92" s="54"/>
      <c r="U92" s="54"/>
      <c r="V92" s="67"/>
      <c r="W92" s="70" t="str">
        <f t="shared" si="2"/>
        <v/>
      </c>
      <c r="X92" s="78" t="str">
        <f>IF(ISBLANK(Table6[[#This Row],[Toimenpideluokka]]),"",VLOOKUP(CONCATENATE($D$3,"_",Table6[[#This Row],[Toimenpideluokka]]),'3 Toimenpiteiden luokittelu'!$B$9:$E$85,4,FALSE))</f>
        <v/>
      </c>
      <c r="Y92" s="78" t="str">
        <f>IF(ISBLANK(Table6[[#This Row],[Tarkempi luokitus]]),"",VLOOKUP(AA92,'3 Toimenpiteiden luokittelu'!$B$89:$D$339,3,FALSE))</f>
        <v/>
      </c>
      <c r="Z92" s="78" t="str">
        <f>IF(ISBLANK(Table6[[#This Row],[Toimenpideluokka]]),"",_xlfn.CONCAT(IF($D$3="Julkinen ala","Julkinenala",$D$3),"_",Table6[[#This Row],[Toimenpidekoodi]]))</f>
        <v/>
      </c>
      <c r="AA92" s="78" t="str">
        <f>IF(ISBLANK(Table6[[#This Row],[Tarkempi luokitus]]),"",_xlfn.CONCAT($D$3,"_",Table6[[#This Row],[Toimenpideluokka]],"_",Table6[[#This Row],[Tarkempi luokitus]]))</f>
        <v/>
      </c>
    </row>
    <row r="93" spans="1:27" s="78" customFormat="1" ht="15.75" x14ac:dyDescent="0.25">
      <c r="A93" s="52"/>
      <c r="B93" s="54"/>
      <c r="C93" s="57"/>
      <c r="D93" s="53"/>
      <c r="E93" s="54"/>
      <c r="F93" s="54"/>
      <c r="G93" s="55"/>
      <c r="H93" s="56"/>
      <c r="I93" s="57"/>
      <c r="J93" s="57"/>
      <c r="K93" s="57"/>
      <c r="L93" s="57"/>
      <c r="M93" s="57"/>
      <c r="N93" s="54"/>
      <c r="O93" s="54"/>
      <c r="P93" s="58" t="str">
        <f>IF(Table6[[#This Row],[KTEK/TEK]]="KTEK",5,IF(Table6[[#This Row],[KTEK/TEK]]="TEK",15,""))</f>
        <v/>
      </c>
      <c r="Q93" s="54"/>
      <c r="R93" s="54"/>
      <c r="S93" s="54"/>
      <c r="T93" s="54"/>
      <c r="U93" s="54"/>
      <c r="V93" s="67"/>
      <c r="W93" s="70" t="str">
        <f t="shared" si="2"/>
        <v/>
      </c>
      <c r="X93" s="78" t="str">
        <f>IF(ISBLANK(Table6[[#This Row],[Toimenpideluokka]]),"",VLOOKUP(CONCATENATE($D$3,"_",Table6[[#This Row],[Toimenpideluokka]]),'3 Toimenpiteiden luokittelu'!$B$9:$E$85,4,FALSE))</f>
        <v/>
      </c>
      <c r="Y93" s="78" t="str">
        <f>IF(ISBLANK(Table6[[#This Row],[Tarkempi luokitus]]),"",VLOOKUP(AA93,'3 Toimenpiteiden luokittelu'!$B$89:$D$339,3,FALSE))</f>
        <v/>
      </c>
      <c r="Z93" s="78" t="str">
        <f>IF(ISBLANK(Table6[[#This Row],[Toimenpideluokka]]),"",_xlfn.CONCAT(IF($D$3="Julkinen ala","Julkinenala",$D$3),"_",Table6[[#This Row],[Toimenpidekoodi]]))</f>
        <v/>
      </c>
      <c r="AA93" s="78" t="str">
        <f>IF(ISBLANK(Table6[[#This Row],[Tarkempi luokitus]]),"",_xlfn.CONCAT($D$3,"_",Table6[[#This Row],[Toimenpideluokka]],"_",Table6[[#This Row],[Tarkempi luokitus]]))</f>
        <v/>
      </c>
    </row>
    <row r="94" spans="1:27" s="78" customFormat="1" ht="15.75" x14ac:dyDescent="0.25">
      <c r="A94" s="52"/>
      <c r="B94" s="54"/>
      <c r="C94" s="57"/>
      <c r="D94" s="53"/>
      <c r="E94" s="54"/>
      <c r="F94" s="54"/>
      <c r="G94" s="55"/>
      <c r="H94" s="56"/>
      <c r="I94" s="57"/>
      <c r="J94" s="57"/>
      <c r="K94" s="57"/>
      <c r="L94" s="57"/>
      <c r="M94" s="57"/>
      <c r="N94" s="54"/>
      <c r="O94" s="54"/>
      <c r="P94" s="58" t="str">
        <f>IF(Table6[[#This Row],[KTEK/TEK]]="KTEK",5,IF(Table6[[#This Row],[KTEK/TEK]]="TEK",15,""))</f>
        <v/>
      </c>
      <c r="Q94" s="54"/>
      <c r="R94" s="54"/>
      <c r="S94" s="54"/>
      <c r="T94" s="54"/>
      <c r="U94" s="54"/>
      <c r="V94" s="67"/>
      <c r="W94" s="70" t="str">
        <f t="shared" si="2"/>
        <v/>
      </c>
      <c r="X94" s="78" t="str">
        <f>IF(ISBLANK(Table6[[#This Row],[Toimenpideluokka]]),"",VLOOKUP(CONCATENATE($D$3,"_",Table6[[#This Row],[Toimenpideluokka]]),'3 Toimenpiteiden luokittelu'!$B$9:$E$85,4,FALSE))</f>
        <v/>
      </c>
      <c r="Y94" s="78" t="str">
        <f>IF(ISBLANK(Table6[[#This Row],[Tarkempi luokitus]]),"",VLOOKUP(AA94,'3 Toimenpiteiden luokittelu'!$B$89:$D$339,3,FALSE))</f>
        <v/>
      </c>
      <c r="Z94" s="78" t="str">
        <f>IF(ISBLANK(Table6[[#This Row],[Toimenpideluokka]]),"",_xlfn.CONCAT(IF($D$3="Julkinen ala","Julkinenala",$D$3),"_",Table6[[#This Row],[Toimenpidekoodi]]))</f>
        <v/>
      </c>
      <c r="AA94" s="78" t="str">
        <f>IF(ISBLANK(Table6[[#This Row],[Tarkempi luokitus]]),"",_xlfn.CONCAT($D$3,"_",Table6[[#This Row],[Toimenpideluokka]],"_",Table6[[#This Row],[Tarkempi luokitus]]))</f>
        <v/>
      </c>
    </row>
    <row r="95" spans="1:27" s="78" customFormat="1" ht="15.75" x14ac:dyDescent="0.25">
      <c r="A95" s="52"/>
      <c r="B95" s="54"/>
      <c r="C95" s="57"/>
      <c r="D95" s="53"/>
      <c r="E95" s="54"/>
      <c r="F95" s="54"/>
      <c r="G95" s="55"/>
      <c r="H95" s="56"/>
      <c r="I95" s="57"/>
      <c r="J95" s="57"/>
      <c r="K95" s="57"/>
      <c r="L95" s="57"/>
      <c r="M95" s="57"/>
      <c r="N95" s="54"/>
      <c r="O95" s="54"/>
      <c r="P95" s="58" t="str">
        <f>IF(Table6[[#This Row],[KTEK/TEK]]="KTEK",5,IF(Table6[[#This Row],[KTEK/TEK]]="TEK",15,""))</f>
        <v/>
      </c>
      <c r="Q95" s="54"/>
      <c r="R95" s="54"/>
      <c r="S95" s="54"/>
      <c r="T95" s="54"/>
      <c r="U95" s="54"/>
      <c r="V95" s="67"/>
      <c r="W95" s="70" t="str">
        <f t="shared" si="2"/>
        <v/>
      </c>
      <c r="X95" s="78" t="str">
        <f>IF(ISBLANK(Table6[[#This Row],[Toimenpideluokka]]),"",VLOOKUP(CONCATENATE($D$3,"_",Table6[[#This Row],[Toimenpideluokka]]),'3 Toimenpiteiden luokittelu'!$B$9:$E$85,4,FALSE))</f>
        <v/>
      </c>
      <c r="Y95" s="78" t="str">
        <f>IF(ISBLANK(Table6[[#This Row],[Tarkempi luokitus]]),"",VLOOKUP(AA95,'3 Toimenpiteiden luokittelu'!$B$89:$D$339,3,FALSE))</f>
        <v/>
      </c>
      <c r="Z95" s="78" t="str">
        <f>IF(ISBLANK(Table6[[#This Row],[Toimenpideluokka]]),"",_xlfn.CONCAT(IF($D$3="Julkinen ala","Julkinenala",$D$3),"_",Table6[[#This Row],[Toimenpidekoodi]]))</f>
        <v/>
      </c>
      <c r="AA95" s="78" t="str">
        <f>IF(ISBLANK(Table6[[#This Row],[Tarkempi luokitus]]),"",_xlfn.CONCAT($D$3,"_",Table6[[#This Row],[Toimenpideluokka]],"_",Table6[[#This Row],[Tarkempi luokitus]]))</f>
        <v/>
      </c>
    </row>
    <row r="96" spans="1:27" s="78" customFormat="1" ht="15.75" x14ac:dyDescent="0.25">
      <c r="A96" s="52"/>
      <c r="B96" s="54"/>
      <c r="C96" s="57"/>
      <c r="D96" s="53"/>
      <c r="E96" s="54"/>
      <c r="F96" s="54"/>
      <c r="G96" s="55"/>
      <c r="H96" s="56"/>
      <c r="I96" s="57"/>
      <c r="J96" s="57"/>
      <c r="K96" s="57"/>
      <c r="L96" s="57"/>
      <c r="M96" s="57"/>
      <c r="N96" s="54"/>
      <c r="O96" s="54"/>
      <c r="P96" s="58" t="str">
        <f>IF(Table6[[#This Row],[KTEK/TEK]]="KTEK",5,IF(Table6[[#This Row],[KTEK/TEK]]="TEK",15,""))</f>
        <v/>
      </c>
      <c r="Q96" s="54"/>
      <c r="R96" s="54"/>
      <c r="S96" s="54"/>
      <c r="T96" s="54"/>
      <c r="U96" s="54"/>
      <c r="V96" s="67"/>
      <c r="W96" s="70" t="str">
        <f t="shared" si="2"/>
        <v/>
      </c>
      <c r="X96" s="78" t="str">
        <f>IF(ISBLANK(Table6[[#This Row],[Toimenpideluokka]]),"",VLOOKUP(CONCATENATE($D$3,"_",Table6[[#This Row],[Toimenpideluokka]]),'3 Toimenpiteiden luokittelu'!$B$9:$E$85,4,FALSE))</f>
        <v/>
      </c>
      <c r="Y96" s="78" t="str">
        <f>IF(ISBLANK(Table6[[#This Row],[Tarkempi luokitus]]),"",VLOOKUP(AA96,'3 Toimenpiteiden luokittelu'!$B$89:$D$339,3,FALSE))</f>
        <v/>
      </c>
      <c r="Z96" s="78" t="str">
        <f>IF(ISBLANK(Table6[[#This Row],[Toimenpideluokka]]),"",_xlfn.CONCAT(IF($D$3="Julkinen ala","Julkinenala",$D$3),"_",Table6[[#This Row],[Toimenpidekoodi]]))</f>
        <v/>
      </c>
      <c r="AA96" s="78" t="str">
        <f>IF(ISBLANK(Table6[[#This Row],[Tarkempi luokitus]]),"",_xlfn.CONCAT($D$3,"_",Table6[[#This Row],[Toimenpideluokka]],"_",Table6[[#This Row],[Tarkempi luokitus]]))</f>
        <v/>
      </c>
    </row>
    <row r="97" spans="1:27" s="78" customFormat="1" ht="15.75" x14ac:dyDescent="0.25">
      <c r="A97" s="52"/>
      <c r="B97" s="54"/>
      <c r="C97" s="57"/>
      <c r="D97" s="53"/>
      <c r="E97" s="54"/>
      <c r="F97" s="54"/>
      <c r="G97" s="55"/>
      <c r="H97" s="56"/>
      <c r="I97" s="57"/>
      <c r="J97" s="57"/>
      <c r="K97" s="57"/>
      <c r="L97" s="57"/>
      <c r="M97" s="57"/>
      <c r="N97" s="54"/>
      <c r="O97" s="54"/>
      <c r="P97" s="58" t="str">
        <f>IF(Table6[[#This Row],[KTEK/TEK]]="KTEK",5,IF(Table6[[#This Row],[KTEK/TEK]]="TEK",15,""))</f>
        <v/>
      </c>
      <c r="Q97" s="54"/>
      <c r="R97" s="54"/>
      <c r="S97" s="54"/>
      <c r="T97" s="54"/>
      <c r="U97" s="54"/>
      <c r="V97" s="67"/>
      <c r="W97" s="70" t="str">
        <f t="shared" si="2"/>
        <v/>
      </c>
      <c r="X97" s="78" t="str">
        <f>IF(ISBLANK(Table6[[#This Row],[Toimenpideluokka]]),"",VLOOKUP(CONCATENATE($D$3,"_",Table6[[#This Row],[Toimenpideluokka]]),'3 Toimenpiteiden luokittelu'!$B$9:$E$85,4,FALSE))</f>
        <v/>
      </c>
      <c r="Y97" s="78" t="str">
        <f>IF(ISBLANK(Table6[[#This Row],[Tarkempi luokitus]]),"",VLOOKUP(AA97,'3 Toimenpiteiden luokittelu'!$B$89:$D$339,3,FALSE))</f>
        <v/>
      </c>
      <c r="Z97" s="78" t="str">
        <f>IF(ISBLANK(Table6[[#This Row],[Toimenpideluokka]]),"",_xlfn.CONCAT(IF($D$3="Julkinen ala","Julkinenala",$D$3),"_",Table6[[#This Row],[Toimenpidekoodi]]))</f>
        <v/>
      </c>
      <c r="AA97" s="78" t="str">
        <f>IF(ISBLANK(Table6[[#This Row],[Tarkempi luokitus]]),"",_xlfn.CONCAT($D$3,"_",Table6[[#This Row],[Toimenpideluokka]],"_",Table6[[#This Row],[Tarkempi luokitus]]))</f>
        <v/>
      </c>
    </row>
    <row r="98" spans="1:27" s="78" customFormat="1" ht="15.75" x14ac:dyDescent="0.25">
      <c r="A98" s="52"/>
      <c r="B98" s="54"/>
      <c r="C98" s="57"/>
      <c r="D98" s="53"/>
      <c r="E98" s="54"/>
      <c r="F98" s="54"/>
      <c r="G98" s="55"/>
      <c r="H98" s="56"/>
      <c r="I98" s="57"/>
      <c r="J98" s="57"/>
      <c r="K98" s="57"/>
      <c r="L98" s="57"/>
      <c r="M98" s="57"/>
      <c r="N98" s="54"/>
      <c r="O98" s="54"/>
      <c r="P98" s="58" t="str">
        <f>IF(Table6[[#This Row],[KTEK/TEK]]="KTEK",5,IF(Table6[[#This Row],[KTEK/TEK]]="TEK",15,""))</f>
        <v/>
      </c>
      <c r="Q98" s="54"/>
      <c r="R98" s="54"/>
      <c r="S98" s="54"/>
      <c r="T98" s="54"/>
      <c r="U98" s="54"/>
      <c r="V98" s="67"/>
      <c r="W98" s="70" t="str">
        <f t="shared" si="2"/>
        <v/>
      </c>
      <c r="X98" s="78" t="str">
        <f>IF(ISBLANK(Table6[[#This Row],[Toimenpideluokka]]),"",VLOOKUP(CONCATENATE($D$3,"_",Table6[[#This Row],[Toimenpideluokka]]),'3 Toimenpiteiden luokittelu'!$B$9:$E$85,4,FALSE))</f>
        <v/>
      </c>
      <c r="Y98" s="78" t="str">
        <f>IF(ISBLANK(Table6[[#This Row],[Tarkempi luokitus]]),"",VLOOKUP(AA98,'3 Toimenpiteiden luokittelu'!$B$89:$D$339,3,FALSE))</f>
        <v/>
      </c>
      <c r="Z98" s="78" t="str">
        <f>IF(ISBLANK(Table6[[#This Row],[Toimenpideluokka]]),"",_xlfn.CONCAT(IF($D$3="Julkinen ala","Julkinenala",$D$3),"_",Table6[[#This Row],[Toimenpidekoodi]]))</f>
        <v/>
      </c>
      <c r="AA98" s="78" t="str">
        <f>IF(ISBLANK(Table6[[#This Row],[Tarkempi luokitus]]),"",_xlfn.CONCAT($D$3,"_",Table6[[#This Row],[Toimenpideluokka]],"_",Table6[[#This Row],[Tarkempi luokitus]]))</f>
        <v/>
      </c>
    </row>
    <row r="99" spans="1:27" s="78" customFormat="1" ht="15.75" x14ac:dyDescent="0.25">
      <c r="A99" s="52"/>
      <c r="B99" s="54"/>
      <c r="C99" s="57"/>
      <c r="D99" s="53"/>
      <c r="E99" s="54"/>
      <c r="F99" s="54"/>
      <c r="G99" s="55"/>
      <c r="H99" s="56"/>
      <c r="I99" s="57"/>
      <c r="J99" s="57"/>
      <c r="K99" s="57"/>
      <c r="L99" s="57"/>
      <c r="M99" s="57"/>
      <c r="N99" s="54"/>
      <c r="O99" s="54"/>
      <c r="P99" s="58" t="str">
        <f>IF(Table6[[#This Row],[KTEK/TEK]]="KTEK",5,IF(Table6[[#This Row],[KTEK/TEK]]="TEK",15,""))</f>
        <v/>
      </c>
      <c r="Q99" s="54"/>
      <c r="R99" s="54"/>
      <c r="S99" s="54"/>
      <c r="T99" s="54"/>
      <c r="U99" s="54"/>
      <c r="V99" s="67"/>
      <c r="W99" s="70" t="str">
        <f t="shared" si="2"/>
        <v/>
      </c>
      <c r="X99" s="78" t="str">
        <f>IF(ISBLANK(Table6[[#This Row],[Toimenpideluokka]]),"",VLOOKUP(CONCATENATE($D$3,"_",Table6[[#This Row],[Toimenpideluokka]]),'3 Toimenpiteiden luokittelu'!$B$9:$E$85,4,FALSE))</f>
        <v/>
      </c>
      <c r="Y99" s="78" t="str">
        <f>IF(ISBLANK(Table6[[#This Row],[Tarkempi luokitus]]),"",VLOOKUP(AA99,'3 Toimenpiteiden luokittelu'!$B$89:$D$339,3,FALSE))</f>
        <v/>
      </c>
      <c r="Z99" s="78" t="str">
        <f>IF(ISBLANK(Table6[[#This Row],[Toimenpideluokka]]),"",_xlfn.CONCAT(IF($D$3="Julkinen ala","Julkinenala",$D$3),"_",Table6[[#This Row],[Toimenpidekoodi]]))</f>
        <v/>
      </c>
      <c r="AA99" s="78" t="str">
        <f>IF(ISBLANK(Table6[[#This Row],[Tarkempi luokitus]]),"",_xlfn.CONCAT($D$3,"_",Table6[[#This Row],[Toimenpideluokka]],"_",Table6[[#This Row],[Tarkempi luokitus]]))</f>
        <v/>
      </c>
    </row>
    <row r="100" spans="1:27" s="78" customFormat="1" ht="15.75" x14ac:dyDescent="0.25">
      <c r="A100" s="52"/>
      <c r="B100" s="54"/>
      <c r="C100" s="57"/>
      <c r="D100" s="53"/>
      <c r="E100" s="54"/>
      <c r="F100" s="54"/>
      <c r="G100" s="55"/>
      <c r="H100" s="56"/>
      <c r="I100" s="57"/>
      <c r="J100" s="57"/>
      <c r="K100" s="57"/>
      <c r="L100" s="57"/>
      <c r="M100" s="57"/>
      <c r="N100" s="54"/>
      <c r="O100" s="54"/>
      <c r="P100" s="58" t="str">
        <f>IF(Table6[[#This Row],[KTEK/TEK]]="KTEK",5,IF(Table6[[#This Row],[KTEK/TEK]]="TEK",15,""))</f>
        <v/>
      </c>
      <c r="Q100" s="54"/>
      <c r="R100" s="54"/>
      <c r="S100" s="54"/>
      <c r="T100" s="54"/>
      <c r="U100" s="54"/>
      <c r="V100" s="67"/>
      <c r="W100" s="70" t="str">
        <f t="shared" si="2"/>
        <v/>
      </c>
      <c r="X100" s="78" t="str">
        <f>IF(ISBLANK(Table6[[#This Row],[Toimenpideluokka]]),"",VLOOKUP(CONCATENATE($D$3,"_",Table6[[#This Row],[Toimenpideluokka]]),'3 Toimenpiteiden luokittelu'!$B$9:$E$85,4,FALSE))</f>
        <v/>
      </c>
      <c r="Y100" s="78" t="str">
        <f>IF(ISBLANK(Table6[[#This Row],[Tarkempi luokitus]]),"",VLOOKUP(AA100,'3 Toimenpiteiden luokittelu'!$B$89:$D$339,3,FALSE))</f>
        <v/>
      </c>
      <c r="Z100" s="78" t="str">
        <f>IF(ISBLANK(Table6[[#This Row],[Toimenpideluokka]]),"",_xlfn.CONCAT(IF($D$3="Julkinen ala","Julkinenala",$D$3),"_",Table6[[#This Row],[Toimenpidekoodi]]))</f>
        <v/>
      </c>
      <c r="AA100" s="78" t="str">
        <f>IF(ISBLANK(Table6[[#This Row],[Tarkempi luokitus]]),"",_xlfn.CONCAT($D$3,"_",Table6[[#This Row],[Toimenpideluokka]],"_",Table6[[#This Row],[Tarkempi luokitus]]))</f>
        <v/>
      </c>
    </row>
    <row r="101" spans="1:27" s="78" customFormat="1" ht="15.75" x14ac:dyDescent="0.25">
      <c r="A101" s="59"/>
      <c r="B101" s="60"/>
      <c r="C101" s="64"/>
      <c r="D101" s="61"/>
      <c r="E101" s="60"/>
      <c r="F101" s="60"/>
      <c r="G101" s="62"/>
      <c r="H101" s="63"/>
      <c r="I101" s="64"/>
      <c r="J101" s="64"/>
      <c r="K101" s="64"/>
      <c r="L101" s="64"/>
      <c r="M101" s="64"/>
      <c r="N101" s="60"/>
      <c r="O101" s="60"/>
      <c r="P101" s="65" t="str">
        <f>IF(Table6[[#This Row],[KTEK/TEK]]="KTEK",5,IF(Table6[[#This Row],[KTEK/TEK]]="TEK",15,""))</f>
        <v/>
      </c>
      <c r="Q101" s="60"/>
      <c r="R101" s="60"/>
      <c r="S101" s="60"/>
      <c r="T101" s="60"/>
      <c r="U101" s="60"/>
      <c r="V101" s="68"/>
      <c r="W101" s="71" t="str">
        <f t="shared" si="2"/>
        <v/>
      </c>
      <c r="X101" s="78" t="str">
        <f>IF(ISBLANK(Table6[[#This Row],[Toimenpideluokka]]),"",VLOOKUP(CONCATENATE($D$3,"_",Table6[[#This Row],[Toimenpideluokka]]),'3 Toimenpiteiden luokittelu'!$B$9:$E$85,4,FALSE))</f>
        <v/>
      </c>
      <c r="Y101" s="78" t="str">
        <f>IF(ISBLANK(Table6[[#This Row],[Tarkempi luokitus]]),"",VLOOKUP(AA101,'3 Toimenpiteiden luokittelu'!$B$89:$D$339,3,FALSE))</f>
        <v/>
      </c>
      <c r="Z101" s="78" t="str">
        <f>IF(ISBLANK(Table6[[#This Row],[Toimenpideluokka]]),"",_xlfn.CONCAT(IF($D$3="Julkinen ala","Julkinenala",$D$3),"_",Table6[[#This Row],[Toimenpidekoodi]]))</f>
        <v/>
      </c>
      <c r="AA101" s="78" t="str">
        <f>IF(ISBLANK(Table6[[#This Row],[Tarkempi luokitus]]),"",_xlfn.CONCAT($D$3,"_",Table6[[#This Row],[Toimenpideluokka]],"_",Table6[[#This Row],[Tarkempi luokitus]]))</f>
        <v/>
      </c>
    </row>
    <row r="102" spans="1:27" ht="15.75" x14ac:dyDescent="0.25">
      <c r="A102" s="52"/>
      <c r="B102" s="54"/>
      <c r="C102" s="57"/>
      <c r="D102" s="53"/>
      <c r="E102" s="54"/>
      <c r="F102" s="54"/>
      <c r="G102" s="55"/>
      <c r="H102" s="56"/>
      <c r="I102" s="57"/>
      <c r="J102" s="57"/>
      <c r="K102" s="57"/>
      <c r="L102" s="57"/>
      <c r="M102" s="57"/>
      <c r="N102" s="54"/>
      <c r="O102" s="54"/>
      <c r="P102" s="58" t="str">
        <f>IF(Table6[[#This Row],[KTEK/TEK]]="KTEK",5,IF(Table6[[#This Row],[KTEK/TEK]]="TEK",15,""))</f>
        <v/>
      </c>
      <c r="Q102" s="54"/>
      <c r="R102" s="54"/>
      <c r="S102" s="54"/>
      <c r="T102" s="54"/>
      <c r="U102" s="54"/>
      <c r="V102" s="67"/>
      <c r="W102" s="70" t="str">
        <f t="shared" si="2"/>
        <v/>
      </c>
      <c r="X102" s="78" t="str">
        <f>IF(ISBLANK(Table6[[#This Row],[Toimenpideluokka]]),"",VLOOKUP(CONCATENATE($D$3,"_",Table6[[#This Row],[Toimenpideluokka]]),'3 Toimenpiteiden luokittelu'!$B$9:$E$85,4,FALSE))</f>
        <v/>
      </c>
      <c r="Y102" s="78" t="str">
        <f>IF(ISBLANK(Table6[[#This Row],[Tarkempi luokitus]]),"",VLOOKUP(AA102,'3 Toimenpiteiden luokittelu'!$B$89:$D$339,3,FALSE))</f>
        <v/>
      </c>
      <c r="Z102" s="78" t="str">
        <f>IF(ISBLANK(Table6[[#This Row],[Toimenpideluokka]]),"",_xlfn.CONCAT(IF($D$3="Julkinen ala","Julkinenala",$D$3),"_",Table6[[#This Row],[Toimenpidekoodi]]))</f>
        <v/>
      </c>
      <c r="AA102" s="78" t="str">
        <f>IF(ISBLANK(Table6[[#This Row],[Tarkempi luokitus]]),"",_xlfn.CONCAT($D$3,"_",Table6[[#This Row],[Toimenpideluokka]],"_",Table6[[#This Row],[Tarkempi luokitus]]))</f>
        <v/>
      </c>
    </row>
    <row r="103" spans="1:27" ht="15.75" x14ac:dyDescent="0.25">
      <c r="A103" s="52"/>
      <c r="B103" s="54"/>
      <c r="C103" s="57"/>
      <c r="D103" s="53"/>
      <c r="E103" s="54"/>
      <c r="F103" s="54"/>
      <c r="G103" s="55"/>
      <c r="H103" s="56"/>
      <c r="I103" s="57"/>
      <c r="J103" s="57"/>
      <c r="K103" s="57"/>
      <c r="L103" s="57"/>
      <c r="M103" s="57"/>
      <c r="N103" s="54"/>
      <c r="O103" s="54"/>
      <c r="P103" s="58" t="str">
        <f>IF(Table6[[#This Row],[KTEK/TEK]]="KTEK",5,IF(Table6[[#This Row],[KTEK/TEK]]="TEK",15,""))</f>
        <v/>
      </c>
      <c r="Q103" s="54"/>
      <c r="R103" s="54"/>
      <c r="S103" s="54"/>
      <c r="T103" s="54"/>
      <c r="U103" s="54"/>
      <c r="V103" s="67"/>
      <c r="W103" s="70" t="str">
        <f t="shared" si="2"/>
        <v/>
      </c>
      <c r="X103" s="78" t="str">
        <f>IF(ISBLANK(Table6[[#This Row],[Toimenpideluokka]]),"",VLOOKUP(CONCATENATE($D$3,"_",Table6[[#This Row],[Toimenpideluokka]]),'3 Toimenpiteiden luokittelu'!$B$9:$E$85,4,FALSE))</f>
        <v/>
      </c>
      <c r="Y103" s="78" t="str">
        <f>IF(ISBLANK(Table6[[#This Row],[Tarkempi luokitus]]),"",VLOOKUP(AA103,'3 Toimenpiteiden luokittelu'!$B$89:$D$339,3,FALSE))</f>
        <v/>
      </c>
      <c r="Z103" s="78" t="str">
        <f>IF(ISBLANK(Table6[[#This Row],[Toimenpideluokka]]),"",_xlfn.CONCAT(IF($D$3="Julkinen ala","Julkinenala",$D$3),"_",Table6[[#This Row],[Toimenpidekoodi]]))</f>
        <v/>
      </c>
      <c r="AA103" s="78" t="str">
        <f>IF(ISBLANK(Table6[[#This Row],[Tarkempi luokitus]]),"",_xlfn.CONCAT($D$3,"_",Table6[[#This Row],[Toimenpideluokka]],"_",Table6[[#This Row],[Tarkempi luokitus]]))</f>
        <v/>
      </c>
    </row>
    <row r="104" spans="1:27" ht="15.75" x14ac:dyDescent="0.25">
      <c r="A104" s="52"/>
      <c r="B104" s="54"/>
      <c r="C104" s="57"/>
      <c r="D104" s="53"/>
      <c r="E104" s="54"/>
      <c r="F104" s="54"/>
      <c r="G104" s="55"/>
      <c r="H104" s="56"/>
      <c r="I104" s="57"/>
      <c r="J104" s="57"/>
      <c r="K104" s="57"/>
      <c r="L104" s="57"/>
      <c r="M104" s="57"/>
      <c r="N104" s="54"/>
      <c r="O104" s="54"/>
      <c r="P104" s="58" t="str">
        <f>IF(Table6[[#This Row],[KTEK/TEK]]="KTEK",5,IF(Table6[[#This Row],[KTEK/TEK]]="TEK",15,""))</f>
        <v/>
      </c>
      <c r="Q104" s="54"/>
      <c r="R104" s="54"/>
      <c r="S104" s="54"/>
      <c r="T104" s="54"/>
      <c r="U104" s="54"/>
      <c r="V104" s="67"/>
      <c r="W104" s="70" t="str">
        <f t="shared" si="2"/>
        <v/>
      </c>
      <c r="X104" s="78" t="str">
        <f>IF(ISBLANK(Table6[[#This Row],[Toimenpideluokka]]),"",VLOOKUP(CONCATENATE($D$3,"_",Table6[[#This Row],[Toimenpideluokka]]),'3 Toimenpiteiden luokittelu'!$B$9:$E$85,4,FALSE))</f>
        <v/>
      </c>
      <c r="Y104" s="78" t="str">
        <f>IF(ISBLANK(Table6[[#This Row],[Tarkempi luokitus]]),"",VLOOKUP(AA104,'3 Toimenpiteiden luokittelu'!$B$89:$D$339,3,FALSE))</f>
        <v/>
      </c>
      <c r="Z104" s="78" t="str">
        <f>IF(ISBLANK(Table6[[#This Row],[Toimenpideluokka]]),"",_xlfn.CONCAT(IF($D$3="Julkinen ala","Julkinenala",$D$3),"_",Table6[[#This Row],[Toimenpidekoodi]]))</f>
        <v/>
      </c>
      <c r="AA104" s="78" t="str">
        <f>IF(ISBLANK(Table6[[#This Row],[Tarkempi luokitus]]),"",_xlfn.CONCAT($D$3,"_",Table6[[#This Row],[Toimenpideluokka]],"_",Table6[[#This Row],[Tarkempi luokitus]]))</f>
        <v/>
      </c>
    </row>
    <row r="105" spans="1:27" ht="15.75" x14ac:dyDescent="0.25">
      <c r="A105" s="52"/>
      <c r="B105" s="54"/>
      <c r="C105" s="57"/>
      <c r="D105" s="53"/>
      <c r="E105" s="54"/>
      <c r="F105" s="54"/>
      <c r="G105" s="55"/>
      <c r="H105" s="56"/>
      <c r="I105" s="57"/>
      <c r="J105" s="57"/>
      <c r="K105" s="57"/>
      <c r="L105" s="57"/>
      <c r="M105" s="57"/>
      <c r="N105" s="54"/>
      <c r="O105" s="54"/>
      <c r="P105" s="58" t="str">
        <f>IF(Table6[[#This Row],[KTEK/TEK]]="KTEK",5,IF(Table6[[#This Row],[KTEK/TEK]]="TEK",15,""))</f>
        <v/>
      </c>
      <c r="Q105" s="54"/>
      <c r="R105" s="54"/>
      <c r="S105" s="54"/>
      <c r="T105" s="54"/>
      <c r="U105" s="54"/>
      <c r="V105" s="67"/>
      <c r="W105" s="70" t="str">
        <f t="shared" si="2"/>
        <v/>
      </c>
      <c r="X105" s="78" t="str">
        <f>IF(ISBLANK(Table6[[#This Row],[Toimenpideluokka]]),"",VLOOKUP(CONCATENATE($D$3,"_",Table6[[#This Row],[Toimenpideluokka]]),'3 Toimenpiteiden luokittelu'!$B$9:$E$85,4,FALSE))</f>
        <v/>
      </c>
      <c r="Y105" s="78" t="str">
        <f>IF(ISBLANK(Table6[[#This Row],[Tarkempi luokitus]]),"",VLOOKUP(AA105,'3 Toimenpiteiden luokittelu'!$B$89:$D$339,3,FALSE))</f>
        <v/>
      </c>
      <c r="Z105" s="78" t="str">
        <f>IF(ISBLANK(Table6[[#This Row],[Toimenpideluokka]]),"",_xlfn.CONCAT(IF($D$3="Julkinen ala","Julkinenala",$D$3),"_",Table6[[#This Row],[Toimenpidekoodi]]))</f>
        <v/>
      </c>
      <c r="AA105" s="78" t="str">
        <f>IF(ISBLANK(Table6[[#This Row],[Tarkempi luokitus]]),"",_xlfn.CONCAT($D$3,"_",Table6[[#This Row],[Toimenpideluokka]],"_",Table6[[#This Row],[Tarkempi luokitus]]))</f>
        <v/>
      </c>
    </row>
    <row r="106" spans="1:27" ht="15.75" x14ac:dyDescent="0.25">
      <c r="A106" s="52"/>
      <c r="B106" s="54"/>
      <c r="C106" s="57"/>
      <c r="D106" s="53"/>
      <c r="E106" s="54"/>
      <c r="F106" s="54"/>
      <c r="G106" s="55"/>
      <c r="H106" s="56"/>
      <c r="I106" s="57"/>
      <c r="J106" s="57"/>
      <c r="K106" s="57"/>
      <c r="L106" s="57"/>
      <c r="M106" s="57"/>
      <c r="N106" s="54"/>
      <c r="O106" s="54"/>
      <c r="P106" s="58" t="str">
        <f>IF(Table6[[#This Row],[KTEK/TEK]]="KTEK",5,IF(Table6[[#This Row],[KTEK/TEK]]="TEK",15,""))</f>
        <v/>
      </c>
      <c r="Q106" s="54"/>
      <c r="R106" s="54"/>
      <c r="S106" s="54"/>
      <c r="T106" s="54"/>
      <c r="U106" s="54"/>
      <c r="V106" s="67"/>
      <c r="W106" s="70" t="str">
        <f t="shared" si="2"/>
        <v/>
      </c>
      <c r="X106" s="78" t="str">
        <f>IF(ISBLANK(Table6[[#This Row],[Toimenpideluokka]]),"",VLOOKUP(CONCATENATE($D$3,"_",Table6[[#This Row],[Toimenpideluokka]]),'3 Toimenpiteiden luokittelu'!$B$9:$E$85,4,FALSE))</f>
        <v/>
      </c>
      <c r="Y106" s="78" t="str">
        <f>IF(ISBLANK(Table6[[#This Row],[Tarkempi luokitus]]),"",VLOOKUP(AA106,'3 Toimenpiteiden luokittelu'!$B$89:$D$339,3,FALSE))</f>
        <v/>
      </c>
      <c r="Z106" s="78" t="str">
        <f>IF(ISBLANK(Table6[[#This Row],[Toimenpideluokka]]),"",_xlfn.CONCAT(IF($D$3="Julkinen ala","Julkinenala",$D$3),"_",Table6[[#This Row],[Toimenpidekoodi]]))</f>
        <v/>
      </c>
      <c r="AA106" s="78" t="str">
        <f>IF(ISBLANK(Table6[[#This Row],[Tarkempi luokitus]]),"",_xlfn.CONCAT($D$3,"_",Table6[[#This Row],[Toimenpideluokka]],"_",Table6[[#This Row],[Tarkempi luokitus]]))</f>
        <v/>
      </c>
    </row>
    <row r="107" spans="1:27" ht="15.75" x14ac:dyDescent="0.25">
      <c r="A107" s="52"/>
      <c r="B107" s="54"/>
      <c r="C107" s="57"/>
      <c r="D107" s="53"/>
      <c r="E107" s="54"/>
      <c r="F107" s="54"/>
      <c r="G107" s="55"/>
      <c r="H107" s="56"/>
      <c r="I107" s="57"/>
      <c r="J107" s="57"/>
      <c r="K107" s="57"/>
      <c r="L107" s="57"/>
      <c r="M107" s="57"/>
      <c r="N107" s="54"/>
      <c r="O107" s="54"/>
      <c r="P107" s="58" t="str">
        <f>IF(Table6[[#This Row],[KTEK/TEK]]="KTEK",5,IF(Table6[[#This Row],[KTEK/TEK]]="TEK",15,""))</f>
        <v/>
      </c>
      <c r="Q107" s="54"/>
      <c r="R107" s="54"/>
      <c r="S107" s="54"/>
      <c r="T107" s="54"/>
      <c r="U107" s="54"/>
      <c r="V107" s="67"/>
      <c r="W107" s="70" t="str">
        <f t="shared" si="2"/>
        <v/>
      </c>
      <c r="X107" s="78" t="str">
        <f>IF(ISBLANK(Table6[[#This Row],[Toimenpideluokka]]),"",VLOOKUP(CONCATENATE($D$3,"_",Table6[[#This Row],[Toimenpideluokka]]),'3 Toimenpiteiden luokittelu'!$B$9:$E$85,4,FALSE))</f>
        <v/>
      </c>
      <c r="Y107" s="78" t="str">
        <f>IF(ISBLANK(Table6[[#This Row],[Tarkempi luokitus]]),"",VLOOKUP(AA107,'3 Toimenpiteiden luokittelu'!$B$89:$D$339,3,FALSE))</f>
        <v/>
      </c>
      <c r="Z107" s="78" t="str">
        <f>IF(ISBLANK(Table6[[#This Row],[Toimenpideluokka]]),"",_xlfn.CONCAT(IF($D$3="Julkinen ala","Julkinenala",$D$3),"_",Table6[[#This Row],[Toimenpidekoodi]]))</f>
        <v/>
      </c>
      <c r="AA107" s="78" t="str">
        <f>IF(ISBLANK(Table6[[#This Row],[Tarkempi luokitus]]),"",_xlfn.CONCAT($D$3,"_",Table6[[#This Row],[Toimenpideluokka]],"_",Table6[[#This Row],[Tarkempi luokitus]]))</f>
        <v/>
      </c>
    </row>
    <row r="108" spans="1:27" ht="15.75" x14ac:dyDescent="0.25">
      <c r="A108" s="52"/>
      <c r="B108" s="54"/>
      <c r="C108" s="57"/>
      <c r="D108" s="53"/>
      <c r="E108" s="54"/>
      <c r="F108" s="54"/>
      <c r="G108" s="55"/>
      <c r="H108" s="56"/>
      <c r="I108" s="57"/>
      <c r="J108" s="57"/>
      <c r="K108" s="57"/>
      <c r="L108" s="57"/>
      <c r="M108" s="57"/>
      <c r="N108" s="54"/>
      <c r="O108" s="54"/>
      <c r="P108" s="58" t="str">
        <f>IF(Table6[[#This Row],[KTEK/TEK]]="KTEK",5,IF(Table6[[#This Row],[KTEK/TEK]]="TEK",15,""))</f>
        <v/>
      </c>
      <c r="Q108" s="54"/>
      <c r="R108" s="54"/>
      <c r="S108" s="54"/>
      <c r="T108" s="54"/>
      <c r="U108" s="54"/>
      <c r="V108" s="67"/>
      <c r="W108" s="70" t="str">
        <f t="shared" si="2"/>
        <v/>
      </c>
      <c r="X108" s="78" t="str">
        <f>IF(ISBLANK(Table6[[#This Row],[Toimenpideluokka]]),"",VLOOKUP(CONCATENATE($D$3,"_",Table6[[#This Row],[Toimenpideluokka]]),'3 Toimenpiteiden luokittelu'!$B$9:$E$85,4,FALSE))</f>
        <v/>
      </c>
      <c r="Y108" s="78" t="str">
        <f>IF(ISBLANK(Table6[[#This Row],[Tarkempi luokitus]]),"",VLOOKUP(AA108,'3 Toimenpiteiden luokittelu'!$B$89:$D$339,3,FALSE))</f>
        <v/>
      </c>
      <c r="Z108" s="78" t="str">
        <f>IF(ISBLANK(Table6[[#This Row],[Toimenpideluokka]]),"",_xlfn.CONCAT(IF($D$3="Julkinen ala","Julkinenala",$D$3),"_",Table6[[#This Row],[Toimenpidekoodi]]))</f>
        <v/>
      </c>
      <c r="AA108" s="78" t="str">
        <f>IF(ISBLANK(Table6[[#This Row],[Tarkempi luokitus]]),"",_xlfn.CONCAT($D$3,"_",Table6[[#This Row],[Toimenpideluokka]],"_",Table6[[#This Row],[Tarkempi luokitus]]))</f>
        <v/>
      </c>
    </row>
    <row r="109" spans="1:27" ht="16.5" thickBot="1" x14ac:dyDescent="0.3">
      <c r="A109" s="59"/>
      <c r="B109" s="60"/>
      <c r="C109" s="64"/>
      <c r="D109" s="61"/>
      <c r="E109" s="60"/>
      <c r="F109" s="60"/>
      <c r="G109" s="62"/>
      <c r="H109" s="63"/>
      <c r="I109" s="64"/>
      <c r="J109" s="64"/>
      <c r="K109" s="64"/>
      <c r="L109" s="64"/>
      <c r="M109" s="64"/>
      <c r="N109" s="60"/>
      <c r="O109" s="60"/>
      <c r="P109" s="65" t="str">
        <f>IF(Table6[[#This Row],[KTEK/TEK]]="KTEK",5,IF(Table6[[#This Row],[KTEK/TEK]]="TEK",15,""))</f>
        <v/>
      </c>
      <c r="Q109" s="60"/>
      <c r="R109" s="60"/>
      <c r="S109" s="54"/>
      <c r="T109" s="60"/>
      <c r="U109" s="60"/>
      <c r="V109" s="68"/>
      <c r="W109" s="71" t="str">
        <f t="shared" si="2"/>
        <v/>
      </c>
      <c r="X109" s="79" t="str">
        <f>IF(ISBLANK(Table6[[#This Row],[Toimenpideluokka]]),"",VLOOKUP(CONCATENATE($D$3,"_",Table6[[#This Row],[Toimenpideluokka]]),'3 Toimenpiteiden luokittelu'!$B$9:$E$85,4,FALSE))</f>
        <v/>
      </c>
      <c r="Y109" s="80" t="str">
        <f>IF(ISBLANK(Table6[[#This Row],[Tarkempi luokitus]]),"",VLOOKUP(AA109,'3 Toimenpiteiden luokittelu'!$B$89:$D$339,3,FALSE))</f>
        <v/>
      </c>
      <c r="Z109" s="80" t="str">
        <f>IF(ISBLANK(Table6[[#This Row],[Toimenpideluokka]]),"",_xlfn.CONCAT(IF($D$3="Julkinen ala","Julkinenala",$D$3),"_",Table6[[#This Row],[Toimenpidekoodi]]))</f>
        <v/>
      </c>
      <c r="AA109" s="80" t="str">
        <f>IF(ISBLANK(Table6[[#This Row],[Tarkempi luokitus]]),"",_xlfn.CONCAT($D$3,"_",Table6[[#This Row],[Toimenpideluokka]],"_",Table6[[#This Row],[Tarkempi luokitus]]))</f>
        <v/>
      </c>
    </row>
  </sheetData>
  <sheetProtection algorithmName="SHA-512" hashValue="zeJZ1iPrZvS6I7p+Vcn52k44rvV6wsNleXTT5cdJKFNFFM+rVeQ3PIEPdfs37RMu+3+bp5u3qO6DHDyyHL+UUA==" saltValue="Lr66R1J2Wfg2XO9nrn7YGg==" spinCount="100000" sheet="1" sort="0"/>
  <mergeCells count="2">
    <mergeCell ref="I8:M8"/>
    <mergeCell ref="X2:Y2"/>
  </mergeCells>
  <phoneticPr fontId="18" type="noConversion"/>
  <conditionalFormatting sqref="P10:P109 W10:W109">
    <cfRule type="expression" dxfId="0" priority="1">
      <formula>AND(ISNUMBER(P10),JAKOJÄÄNNÖS(P10,1)=0)</formula>
    </cfRule>
  </conditionalFormatting>
  <dataValidations xWindow="945" yWindow="629" count="19">
    <dataValidation type="list" allowBlank="1" showInputMessage="1" showErrorMessage="1" errorTitle="Virheellinen arvo" error="Valitse annetuista arvoista (KTEK tai TEK)" sqref="F10:F109" xr:uid="{126B5B61-E085-41FB-B2CE-8A302C31CED6}">
      <formula1>KTEK_TEK</formula1>
    </dataValidation>
    <dataValidation type="list" allowBlank="1" showInputMessage="1" showErrorMessage="1" errorTitle="Virheellinen arvo" error="Valitse annetuista arvoista (T, P, H tai E)" sqref="N10:N109" xr:uid="{587B38DE-C23A-4134-B608-4EDFE03DCE7A}">
      <formula1>Toteutusvaihe</formula1>
    </dataValidation>
    <dataValidation type="whole" operator="greaterThanOrEqual" allowBlank="1" showInputMessage="1" showErrorMessage="1" error="Valitse annetuista arvoista (Kyllä tai Ei)" sqref="W10:W109" xr:uid="{49669D91-A6BB-4E7A-BADC-6452B2795225}">
      <formula1>0</formula1>
    </dataValidation>
    <dataValidation operator="lessThan" allowBlank="1" showInputMessage="1" showErrorMessage="1" sqref="A10:A109" xr:uid="{A68024ED-5EFA-4CAD-98D5-CDFC75B31059}"/>
    <dataValidation type="decimal" operator="greaterThanOrEqual" allowBlank="1" showInputMessage="1" showErrorMessage="1" errorTitle="Virheellinen arvo" error="Ilmoita takaisinmaksuaika lukuna" sqref="H10:H109" xr:uid="{860EC5D8-C7DB-4AFB-8B22-41C9A21AEB6A}">
      <formula1>0</formula1>
    </dataValidation>
    <dataValidation allowBlank="1" showInputMessage="1" showErrorMessage="1" prompt="Toimialaa voi muuttaa &quot;Ohje&quot; -välilehdellä. _x000a__x000a_Huomaa, että toimialan muuttaminen vaikuttaa valittavissa oleviin toimenpideluokkiin." sqref="D3" xr:uid="{6CB2AA68-A0CD-4C99-8612-E384D1EBC363}"/>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promptTitle="Toimenpiteen elinikä" prompt="Käyttöteknisen toimenpiteen elinikä on aina 5 vuotta. Teknisen toimenpiteen oletuselinikä on 15 vuotta, voit halutessasi muokata tietoa._x000a__x000a_Elinikä kertoo kuinka pitkään toimenpide tuottaa säästöä." sqref="W10:W109" xr:uid="{608F2D22-B391-4F70-90BF-0BB3FF0BAE25}">
      <formula1>IF($F10="KTEK",W10=5,OR(W10="",AND(ISNUMBER(W10),W10&gt;=0,W10&lt;=150)))</formula1>
    </dataValidation>
    <dataValidation type="whole" allowBlank="1" showInputMessage="1" showErrorMessage="1" errorTitle="Virheellinen arvo" error="Vuosi neljällä numerolla välillä 2026-2035" sqref="D10:D109" xr:uid="{278240B4-905D-4CD9-8CA5-9933C50A513F}">
      <formula1>2026</formula1>
      <formula2>2035</formula2>
    </dataValidation>
    <dataValidation type="list" allowBlank="1" showInputMessage="1" showErrorMessage="1" error="Virheellinen arvo" sqref="T10:T109" xr:uid="{1A48111C-1AFC-454F-8BAF-F475E32EAEB2}">
      <formula1>INDIRECT(Z10)</formula1>
    </dataValidation>
    <dataValidation type="textLength" operator="lessThanOrEqual" allowBlank="1" showInputMessage="1" showErrorMessage="1" error="Maksimi merkkimäärä on 255 merkkiä." sqref="E10:E109" xr:uid="{B510C66F-DE23-46F4-B2F2-74162D068078}">
      <formula1>255</formula1>
    </dataValidation>
    <dataValidation type="whole" operator="greaterThanOrEqual" allowBlank="1" showInputMessage="1" showErrorMessage="1" errorTitle="Virheellinen arvo" error="Ilmoita investointi kokonaislukuna" sqref="G10:G109" xr:uid="{44D3EB32-0BC9-4BCD-A351-594825E60C6A}">
      <formula1>0</formula1>
    </dataValidation>
    <dataValidation type="textLength" operator="lessThanOrEqual" allowBlank="1" showInputMessage="1" showErrorMessage="1" error="Kentän maksimipituus on 5 000 merkkiä" sqref="U10:U109" xr:uid="{1311584A-9189-4866-B1BB-6573F5631DC9}">
      <formula1>5000</formula1>
    </dataValidation>
    <dataValidation allowBlank="1" showInputMessage="1" showErrorMessage="1" error="Valitse toimenpideluokka annetuista vaihtoehdoista" prompt="." sqref="AA10:AA109" xr:uid="{EB73B481-1227-49DE-9E47-851DDC304BDB}"/>
    <dataValidation allowBlank="1" showInputMessage="1" showErrorMessage="1" error="Valitse toimenpideluokka annetuista vaihtoehdoista" sqref="Z10:Z109" xr:uid="{30F4D5CE-3617-43A0-970F-FD8EF7014DF9}"/>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sqref="W10:W109" xr:uid="{C6B72C35-627A-4E87-B27E-DBAE4A3A3B40}">
      <formula1>IF($F10="KTEK",W10=5,OR(W10="",AND(ISNUMBER(W10),W10&gt;=0,W10&lt;=150)))</formula1>
    </dataValidation>
    <dataValidation type="decimal" operator="greaterThanOrEqual" allowBlank="1" showInputMessage="1" showErrorMessage="1" errorTitle="Virheellinen arvo" error="Syötä säästövaikutus lukuna" sqref="I10:M109" xr:uid="{392B34C4-44D4-455B-88B1-5298A6B68AAE}">
      <formula1>-1000000000</formula1>
    </dataValidation>
    <dataValidation type="custom" allowBlank="1" showInputMessage="1" showErrorMessage="1" errorTitle="Virheellinen arvo" error="Elinikä annetaan vuosissa ja sen tulee olla numero 0-150 välillä._x000a__x000a_Huomioi, että_x000a_Käyttöteknisen (KTEK) toimenpiteen elinikä on aina 5 vuotta._x000a_Teknisen toimenpiteen (TEK) elinikä on 0-150" sqref="P10:P109" xr:uid="{E15073A1-5456-47C7-9137-9E98318B2461}">
      <formula1>IF($F10="KTEK",P10=5,OR(P10="",AND(ISNUMBER(P10),P10&gt;=0,P10&lt;=150)))</formula1>
    </dataValidation>
    <dataValidation type="list" allowBlank="1" showInputMessage="1" showErrorMessage="1" errorTitle="Virheellinen arvo" error="Valitse annetuista arvoista (Kyllä tai Ei)" sqref="Q10:R109 V10:V109" xr:uid="{925A64B6-EA79-462C-83F8-C7BA03879D93}">
      <formula1>Kylla_ei</formula1>
    </dataValidation>
    <dataValidation type="list" allowBlank="1" showInputMessage="1" showErrorMessage="1" errorTitle="Virheellinen arvo" error="Valitse toimenpideluokka annetuista vaihtoehdoista" sqref="S10:S109" xr:uid="{C2A71BF3-BEED-41C0-AC29-F32EC50BCB14}">
      <formula1>INDIRECT(IF($D$3="Julkinen ala","Julkinenala",$D$3))</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945" yWindow="629" count="1">
        <x14:dataValidation type="list" allowBlank="1" showInputMessage="1" showErrorMessage="1" errorTitle="Virheellinen arvo" error="Valitse toteutusvuosi listalta._x000a__x000a_Toteutusvuosi voi olla vain sopimuskaudella (2026-2035)" xr:uid="{142A33C4-AD10-4A54-B2F4-8C73B0E18D7C}">
          <x14:formula1>
            <xm:f>'3 Toimenpiteiden luokittelu'!$K$7:$K$16</xm:f>
          </x14:formula1>
          <xm:sqref>O10:O109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39"/>
  <sheetViews>
    <sheetView topLeftCell="A288" zoomScale="85" zoomScaleNormal="85" workbookViewId="0">
      <selection activeCell="B52" sqref="B52"/>
    </sheetView>
  </sheetViews>
  <sheetFormatPr defaultColWidth="9.140625" defaultRowHeight="15" x14ac:dyDescent="0.25"/>
  <cols>
    <col min="1" max="1" width="4.42578125" style="1" customWidth="1"/>
    <col min="2" max="2" width="44" style="1" customWidth="1"/>
    <col min="3" max="3" width="42" style="1" customWidth="1"/>
    <col min="4" max="4" width="20.7109375" style="1" customWidth="1"/>
    <col min="5" max="5" width="10.28515625" style="1" customWidth="1"/>
    <col min="6" max="6" width="30.7109375" style="1" hidden="1" customWidth="1"/>
    <col min="7" max="7" width="29.28515625" style="1" hidden="1" customWidth="1"/>
    <col min="8" max="8" width="17.7109375" style="1" hidden="1" customWidth="1"/>
    <col min="9" max="9" width="26.5703125" style="1" hidden="1" customWidth="1"/>
    <col min="10" max="10" width="32.5703125" style="1" hidden="1" customWidth="1"/>
    <col min="11" max="11" width="33.5703125" style="1" hidden="1" customWidth="1"/>
    <col min="12" max="12" width="24.28515625" style="1" hidden="1" customWidth="1"/>
    <col min="13" max="13" width="20.5703125" style="1" hidden="1" customWidth="1"/>
    <col min="14" max="14" width="21.140625" style="1" customWidth="1"/>
    <col min="15" max="15" width="12.7109375" style="1" bestFit="1" customWidth="1"/>
    <col min="16" max="16" width="38.28515625" style="1" customWidth="1"/>
    <col min="17" max="17" width="16.7109375" style="1" bestFit="1" customWidth="1"/>
    <col min="18" max="18" width="38.28515625" style="1" bestFit="1" customWidth="1"/>
    <col min="19" max="19" width="10" style="1" bestFit="1" customWidth="1"/>
    <col min="20" max="21" width="9.140625" style="1"/>
    <col min="22" max="22" width="12.140625" style="1" bestFit="1" customWidth="1"/>
    <col min="23" max="23" width="18.28515625" style="1" bestFit="1" customWidth="1"/>
    <col min="24" max="24" width="8.140625" style="1" bestFit="1" customWidth="1"/>
    <col min="25" max="25" width="9.140625" style="1"/>
    <col min="26" max="26" width="32" style="1" bestFit="1" customWidth="1"/>
    <col min="27" max="27" width="17.7109375" style="1" bestFit="1" customWidth="1"/>
    <col min="28" max="29" width="9.140625" style="1"/>
    <col min="30" max="30" width="32.28515625" style="1" bestFit="1" customWidth="1"/>
    <col min="31" max="31" width="20.28515625" style="1" customWidth="1"/>
    <col min="32" max="34" width="9.140625" style="1"/>
    <col min="35" max="35" width="16.7109375" style="1" bestFit="1" customWidth="1"/>
    <col min="36" max="38" width="9.140625" style="1"/>
    <col min="39" max="39" width="33.5703125" style="1" bestFit="1" customWidth="1"/>
    <col min="40" max="41" width="9.140625" style="1"/>
    <col min="42" max="42" width="12.140625" style="1" bestFit="1" customWidth="1"/>
    <col min="43" max="43" width="28.140625" style="1" bestFit="1" customWidth="1"/>
    <col min="44" max="46" width="9.140625" style="1"/>
    <col min="47" max="47" width="26.5703125" style="1" bestFit="1" customWidth="1"/>
    <col min="48" max="50" width="9.140625" style="1"/>
    <col min="51" max="51" width="21.5703125" style="1" bestFit="1" customWidth="1"/>
    <col min="52" max="52" width="6.28515625" style="1" bestFit="1" customWidth="1"/>
    <col min="53" max="53" width="9.140625" style="1"/>
    <col min="54" max="54" width="12.140625" style="1" bestFit="1" customWidth="1"/>
    <col min="55" max="55" width="17.5703125" style="1" bestFit="1" customWidth="1"/>
    <col min="56" max="16384" width="9.140625" style="1"/>
  </cols>
  <sheetData>
    <row r="1" spans="1:19" x14ac:dyDescent="0.25">
      <c r="A1" s="1" t="str">
        <f>Toimenpiteet!A1</f>
        <v>Toimenpiteiden siirtotiedosto, Energiatehokkuussopimukset 2026-2035</v>
      </c>
      <c r="F1" s="2"/>
      <c r="G1" s="2"/>
      <c r="H1" s="2"/>
      <c r="I1" s="2"/>
      <c r="J1" s="2"/>
      <c r="K1" s="2"/>
      <c r="L1" s="2"/>
      <c r="M1" s="2"/>
      <c r="N1" s="2"/>
      <c r="O1" s="2"/>
      <c r="P1" s="2"/>
      <c r="Q1" s="2"/>
    </row>
    <row r="4" spans="1:19" x14ac:dyDescent="0.25">
      <c r="C4" s="3" t="s">
        <v>37</v>
      </c>
    </row>
    <row r="5" spans="1:19" x14ac:dyDescent="0.25">
      <c r="C5" s="3"/>
    </row>
    <row r="6" spans="1:19" x14ac:dyDescent="0.25">
      <c r="C6" s="3" t="s">
        <v>1</v>
      </c>
      <c r="G6" s="1" t="s">
        <v>38</v>
      </c>
      <c r="I6" s="1" t="s">
        <v>33</v>
      </c>
      <c r="K6" s="29" t="s">
        <v>34</v>
      </c>
      <c r="M6" s="1" t="s">
        <v>39</v>
      </c>
      <c r="O6" s="1" t="s">
        <v>40</v>
      </c>
      <c r="Q6" s="1" t="s">
        <v>40</v>
      </c>
      <c r="R6" s="1" t="s">
        <v>41</v>
      </c>
      <c r="S6" s="1" t="s">
        <v>42</v>
      </c>
    </row>
    <row r="7" spans="1:19" x14ac:dyDescent="0.25">
      <c r="G7" s="1" t="s">
        <v>6</v>
      </c>
      <c r="I7" s="1" t="s">
        <v>27</v>
      </c>
      <c r="K7" s="1">
        <v>2026</v>
      </c>
      <c r="M7" s="1" t="s">
        <v>43</v>
      </c>
      <c r="O7" s="1" t="s">
        <v>1</v>
      </c>
      <c r="Q7" s="1" t="s">
        <v>2</v>
      </c>
      <c r="R7" s="1" t="s">
        <v>44</v>
      </c>
      <c r="S7" s="1" t="s">
        <v>44</v>
      </c>
    </row>
    <row r="8" spans="1:19" x14ac:dyDescent="0.25">
      <c r="B8" s="2" t="s">
        <v>45</v>
      </c>
      <c r="C8" s="3" t="s">
        <v>46</v>
      </c>
      <c r="D8" s="3" t="s">
        <v>42</v>
      </c>
      <c r="E8" s="3" t="s">
        <v>154</v>
      </c>
      <c r="G8" s="1" t="s">
        <v>9</v>
      </c>
      <c r="I8" s="1" t="s">
        <v>47</v>
      </c>
      <c r="K8" s="1">
        <v>2027</v>
      </c>
      <c r="M8" s="1" t="s">
        <v>48</v>
      </c>
      <c r="O8" s="1" t="s">
        <v>2</v>
      </c>
      <c r="Q8" s="1" t="s">
        <v>2</v>
      </c>
      <c r="R8" s="1" t="s">
        <v>49</v>
      </c>
      <c r="S8" s="1" t="s">
        <v>49</v>
      </c>
    </row>
    <row r="9" spans="1:19" x14ac:dyDescent="0.25">
      <c r="B9" s="1" t="str">
        <f>CONCATENATE(C$6,"_",Table1[[#This Row],[Toimenpide]])</f>
        <v>Teollisuus_Energiantuotanto</v>
      </c>
      <c r="C9" s="7" t="s">
        <v>4</v>
      </c>
      <c r="D9" s="7" t="s">
        <v>89</v>
      </c>
      <c r="E9" s="27" t="s">
        <v>218</v>
      </c>
      <c r="I9" s="1" t="s">
        <v>51</v>
      </c>
      <c r="K9" s="1">
        <v>2028</v>
      </c>
      <c r="O9" s="1" t="s">
        <v>3</v>
      </c>
      <c r="Q9" s="1" t="s">
        <v>2</v>
      </c>
      <c r="R9" s="1" t="s">
        <v>52</v>
      </c>
      <c r="S9" s="1" t="s">
        <v>52</v>
      </c>
    </row>
    <row r="10" spans="1:19" x14ac:dyDescent="0.25">
      <c r="B10" s="1" t="str">
        <f>CONCATENATE(C$6,"_",Table1[[#This Row],[Toimenpide]])</f>
        <v>Teollisuus_Höyry ja lauhde</v>
      </c>
      <c r="C10" s="7" t="s">
        <v>73</v>
      </c>
      <c r="D10" s="7" t="s">
        <v>74</v>
      </c>
      <c r="E10" s="27" t="s">
        <v>209</v>
      </c>
      <c r="I10" s="1" t="s">
        <v>55</v>
      </c>
      <c r="K10" s="1">
        <v>2029</v>
      </c>
      <c r="O10" s="1" t="s">
        <v>386</v>
      </c>
      <c r="Q10" s="1" t="s">
        <v>2</v>
      </c>
      <c r="R10" s="1" t="s">
        <v>56</v>
      </c>
      <c r="S10" s="1" t="s">
        <v>57</v>
      </c>
    </row>
    <row r="11" spans="1:19" x14ac:dyDescent="0.25">
      <c r="B11" s="1" t="str">
        <f>CONCATENATE(C$6,"_",Table1[[#This Row],[Toimenpide]])</f>
        <v>Teollisuus_Ilmanvaihtojärjestelmä</v>
      </c>
      <c r="C11" s="7" t="s">
        <v>53</v>
      </c>
      <c r="D11" s="7" t="s">
        <v>54</v>
      </c>
      <c r="E11" s="27" t="s">
        <v>210</v>
      </c>
      <c r="K11" s="1">
        <v>2030</v>
      </c>
      <c r="Q11" s="1" t="s">
        <v>1</v>
      </c>
      <c r="R11" s="1" t="s">
        <v>60</v>
      </c>
      <c r="S11" s="1" t="s">
        <v>61</v>
      </c>
    </row>
    <row r="12" spans="1:19" x14ac:dyDescent="0.25">
      <c r="B12" s="1" t="str">
        <f>CONCATENATE(C$6,"_",Table1[[#This Row],[Toimenpide]])</f>
        <v>Teollisuus_Jäähdytys</v>
      </c>
      <c r="C12" s="7" t="s">
        <v>62</v>
      </c>
      <c r="D12" s="7" t="s">
        <v>63</v>
      </c>
      <c r="E12" s="27" t="s">
        <v>211</v>
      </c>
      <c r="K12" s="1">
        <v>2031</v>
      </c>
      <c r="Q12" s="1" t="s">
        <v>1</v>
      </c>
      <c r="R12" s="1" t="s">
        <v>64</v>
      </c>
      <c r="S12" s="1" t="s">
        <v>64</v>
      </c>
    </row>
    <row r="13" spans="1:19" x14ac:dyDescent="0.25">
      <c r="B13" s="1" t="str">
        <f>CONCATENATE(C$6,"_",Table1[[#This Row],[Toimenpide]])</f>
        <v>Teollisuus_Käyttövesijärjestelmä</v>
      </c>
      <c r="C13" s="7" t="s">
        <v>93</v>
      </c>
      <c r="D13" s="7" t="s">
        <v>58</v>
      </c>
      <c r="E13" s="27" t="s">
        <v>212</v>
      </c>
      <c r="K13" s="1">
        <v>2032</v>
      </c>
      <c r="Q13" s="1" t="s">
        <v>1</v>
      </c>
      <c r="R13" s="1" t="s">
        <v>67</v>
      </c>
      <c r="S13" s="1" t="s">
        <v>67</v>
      </c>
    </row>
    <row r="14" spans="1:19" x14ac:dyDescent="0.25">
      <c r="B14" s="1" t="str">
        <f>CONCATENATE(C$6,"_",Table1[[#This Row],[Toimenpide]])</f>
        <v>Teollisuus_Paineilma</v>
      </c>
      <c r="C14" s="7" t="s">
        <v>69</v>
      </c>
      <c r="D14" s="7" t="s">
        <v>70</v>
      </c>
      <c r="E14" s="27" t="s">
        <v>214</v>
      </c>
      <c r="K14" s="1">
        <v>2033</v>
      </c>
      <c r="Q14" s="1" t="s">
        <v>1</v>
      </c>
      <c r="R14" s="1" t="s">
        <v>68</v>
      </c>
      <c r="S14" s="1" t="s">
        <v>68</v>
      </c>
    </row>
    <row r="15" spans="1:19" x14ac:dyDescent="0.25">
      <c r="B15" s="1" t="str">
        <f>CONCATENATE(C$6,"_",Table1[[#This Row],[Toimenpide]])</f>
        <v>Teollisuus_Prosessi ja prosessilaitteet</v>
      </c>
      <c r="C15" s="7" t="s">
        <v>81</v>
      </c>
      <c r="D15" s="7" t="s">
        <v>82</v>
      </c>
      <c r="E15" s="27" t="s">
        <v>215</v>
      </c>
      <c r="K15" s="1">
        <v>2034</v>
      </c>
      <c r="Q15" s="1" t="s">
        <v>1</v>
      </c>
      <c r="R15" s="1" t="s">
        <v>71</v>
      </c>
      <c r="S15" s="1" t="s">
        <v>72</v>
      </c>
    </row>
    <row r="16" spans="1:19" x14ac:dyDescent="0.25">
      <c r="B16" s="1" t="str">
        <f>CONCATENATE(C$6,"_",Table1[[#This Row],[Toimenpide]])</f>
        <v>Teollisuus_Rakenteet</v>
      </c>
      <c r="C16" s="7" t="s">
        <v>77</v>
      </c>
      <c r="D16" s="7" t="s">
        <v>78</v>
      </c>
      <c r="E16" s="27" t="s">
        <v>216</v>
      </c>
      <c r="K16" s="1">
        <v>2035</v>
      </c>
      <c r="Q16" s="1" t="s">
        <v>1</v>
      </c>
      <c r="R16" s="1" t="s">
        <v>75</v>
      </c>
      <c r="S16" s="1" t="s">
        <v>76</v>
      </c>
    </row>
    <row r="17" spans="2:19" ht="21" x14ac:dyDescent="0.35">
      <c r="B17" s="1" t="str">
        <f>CONCATENATE(C$6,"_",Table1[[#This Row],[Toimenpide]])</f>
        <v>Teollisuus_Tilojen lämmitysjärjestelmä</v>
      </c>
      <c r="C17" s="7" t="s">
        <v>177</v>
      </c>
      <c r="D17" s="7" t="s">
        <v>50</v>
      </c>
      <c r="E17" s="27" t="s">
        <v>208</v>
      </c>
      <c r="G17" s="26"/>
      <c r="Q17" s="1" t="s">
        <v>1</v>
      </c>
      <c r="R17" s="1" t="s">
        <v>79</v>
      </c>
      <c r="S17" t="s">
        <v>80</v>
      </c>
    </row>
    <row r="18" spans="2:19" x14ac:dyDescent="0.25">
      <c r="B18" s="1" t="str">
        <f>CONCATENATE(C$6,"_",Table1[[#This Row],[Toimenpide]])</f>
        <v>Teollisuus_Valaistus</v>
      </c>
      <c r="C18" s="7" t="s">
        <v>65</v>
      </c>
      <c r="D18" s="7" t="s">
        <v>66</v>
      </c>
      <c r="E18" s="27" t="s">
        <v>217</v>
      </c>
      <c r="Q18" s="1" t="s">
        <v>4</v>
      </c>
      <c r="R18" s="1" t="s">
        <v>83</v>
      </c>
      <c r="S18" s="1" t="s">
        <v>84</v>
      </c>
    </row>
    <row r="19" spans="2:19" x14ac:dyDescent="0.25">
      <c r="B19" s="1" t="str">
        <f>CONCATENATE(C$6,"_",Table1[[#This Row],[Toimenpide]])</f>
        <v>Teollisuus_Muu</v>
      </c>
      <c r="C19" s="7" t="s">
        <v>91</v>
      </c>
      <c r="D19" s="7" t="s">
        <v>92</v>
      </c>
      <c r="E19" s="27" t="s">
        <v>213</v>
      </c>
      <c r="Q19" s="1" t="s">
        <v>59</v>
      </c>
      <c r="R19" s="1" t="s">
        <v>86</v>
      </c>
      <c r="S19" s="1" t="s">
        <v>87</v>
      </c>
    </row>
    <row r="20" spans="2:19" x14ac:dyDescent="0.25">
      <c r="Q20" s="1" t="s">
        <v>3</v>
      </c>
      <c r="R20" s="1" t="s">
        <v>88</v>
      </c>
      <c r="S20" s="1" t="s">
        <v>88</v>
      </c>
    </row>
    <row r="21" spans="2:19" x14ac:dyDescent="0.25">
      <c r="E21" s="30"/>
      <c r="Q21" s="1" t="s">
        <v>3</v>
      </c>
      <c r="R21" s="1" t="s">
        <v>90</v>
      </c>
      <c r="S21" s="1" t="s">
        <v>90</v>
      </c>
    </row>
    <row r="22" spans="2:19" x14ac:dyDescent="0.25">
      <c r="C22" s="3" t="s">
        <v>2</v>
      </c>
      <c r="Q22" s="1" t="s">
        <v>145</v>
      </c>
      <c r="R22" s="1" t="s">
        <v>386</v>
      </c>
      <c r="S22" s="1" t="s">
        <v>145</v>
      </c>
    </row>
    <row r="24" spans="2:19" x14ac:dyDescent="0.25">
      <c r="B24" s="2" t="s">
        <v>45</v>
      </c>
      <c r="C24" s="3" t="s">
        <v>46</v>
      </c>
      <c r="D24" s="3" t="s">
        <v>42</v>
      </c>
      <c r="E24" s="3" t="s">
        <v>154</v>
      </c>
    </row>
    <row r="25" spans="2:19" x14ac:dyDescent="0.25">
      <c r="B25" s="1" t="str">
        <f>CONCATENATE(C$22,"_",Table19[[#This Row],[Toimenpide]])</f>
        <v>Palvelu_Energiantuotanto</v>
      </c>
      <c r="C25" s="7" t="s">
        <v>4</v>
      </c>
      <c r="D25" s="21" t="s">
        <v>89</v>
      </c>
      <c r="E25" s="27" t="s">
        <v>214</v>
      </c>
    </row>
    <row r="26" spans="2:19" x14ac:dyDescent="0.25">
      <c r="B26" s="1" t="str">
        <f>CONCATENATE(C$22,"_",Table19[[#This Row],[Toimenpide]])</f>
        <v>Palvelu_Höyry ja lauhde</v>
      </c>
      <c r="C26" s="1" t="s">
        <v>73</v>
      </c>
      <c r="D26" t="s">
        <v>74</v>
      </c>
      <c r="E26" s="27" t="s">
        <v>209</v>
      </c>
    </row>
    <row r="27" spans="2:19" x14ac:dyDescent="0.25">
      <c r="B27" s="1" t="str">
        <f>CONCATENATE(C$22,"_",Table19[[#This Row],[Toimenpide]])</f>
        <v>Palvelu_Ilmanvaihtojärjestelmä</v>
      </c>
      <c r="C27" s="31" t="s">
        <v>53</v>
      </c>
      <c r="D27" s="1" t="s">
        <v>54</v>
      </c>
      <c r="E27" s="27" t="s">
        <v>210</v>
      </c>
    </row>
    <row r="28" spans="2:19" x14ac:dyDescent="0.25">
      <c r="B28" s="1" t="str">
        <f>CONCATENATE(C$22,"_",Table19[[#This Row],[Toimenpide]])</f>
        <v>Palvelu_Jäähdytys</v>
      </c>
      <c r="C28" s="1" t="s">
        <v>62</v>
      </c>
      <c r="D28" s="1" t="s">
        <v>63</v>
      </c>
      <c r="E28" s="27" t="s">
        <v>211</v>
      </c>
    </row>
    <row r="29" spans="2:19" x14ac:dyDescent="0.25">
      <c r="B29" s="1" t="str">
        <f>CONCATENATE(C$22,"_",Table19[[#This Row],[Toimenpide]])</f>
        <v>Palvelu_Kaupan kylmäjärjestelmä</v>
      </c>
      <c r="C29" s="1" t="s">
        <v>178</v>
      </c>
      <c r="D29" s="1" t="s">
        <v>95</v>
      </c>
      <c r="E29" s="27" t="s">
        <v>215</v>
      </c>
    </row>
    <row r="30" spans="2:19" x14ac:dyDescent="0.25">
      <c r="B30" s="1" t="str">
        <f>CONCATENATE(C$22,"_",Table19[[#This Row],[Toimenpide]])</f>
        <v>Palvelu_Käyttövesijärjestelmä</v>
      </c>
      <c r="C30" s="21" t="s">
        <v>93</v>
      </c>
      <c r="D30" s="1" t="s">
        <v>94</v>
      </c>
      <c r="E30" s="27" t="s">
        <v>212</v>
      </c>
    </row>
    <row r="31" spans="2:19" x14ac:dyDescent="0.25">
      <c r="B31" s="1" t="str">
        <f>CONCATENATE(C$22,"_",Table19[[#This Row],[Toimenpide]])</f>
        <v>Palvelu_Rakenteet</v>
      </c>
      <c r="C31" s="1" t="s">
        <v>77</v>
      </c>
      <c r="D31" t="s">
        <v>78</v>
      </c>
      <c r="E31" s="27" t="s">
        <v>216</v>
      </c>
    </row>
    <row r="32" spans="2:19" x14ac:dyDescent="0.25">
      <c r="B32" s="1" t="str">
        <f>CONCATENATE(C$22,"_",Table19[[#This Row],[Toimenpide]])</f>
        <v>Palvelu_Tilojen lämmitysjärjestelmä</v>
      </c>
      <c r="C32" s="21" t="s">
        <v>177</v>
      </c>
      <c r="D32" s="1" t="s">
        <v>50</v>
      </c>
      <c r="E32" s="27" t="s">
        <v>208</v>
      </c>
    </row>
    <row r="33" spans="2:5" x14ac:dyDescent="0.25">
      <c r="B33" s="1" t="str">
        <f>CONCATENATE(C$22,"_",Table19[[#This Row],[Toimenpide]])</f>
        <v>Palvelu_Valaistus</v>
      </c>
      <c r="C33" s="31" t="s">
        <v>65</v>
      </c>
      <c r="D33" s="31" t="s">
        <v>66</v>
      </c>
      <c r="E33" s="27" t="s">
        <v>217</v>
      </c>
    </row>
    <row r="34" spans="2:5" x14ac:dyDescent="0.25">
      <c r="B34" s="1" t="str">
        <f>CONCATENATE(C$22,"_",Table19[[#This Row],[Toimenpide]])</f>
        <v>Palvelu_Muu</v>
      </c>
      <c r="C34" s="1" t="s">
        <v>91</v>
      </c>
      <c r="D34" t="s">
        <v>92</v>
      </c>
      <c r="E34" s="27" t="s">
        <v>218</v>
      </c>
    </row>
    <row r="36" spans="2:5" x14ac:dyDescent="0.25">
      <c r="E36" s="27"/>
    </row>
    <row r="37" spans="2:5" x14ac:dyDescent="0.25">
      <c r="C37" s="3" t="s">
        <v>3</v>
      </c>
    </row>
    <row r="39" spans="2:5" x14ac:dyDescent="0.25">
      <c r="B39" s="2" t="s">
        <v>45</v>
      </c>
      <c r="C39" s="3" t="s">
        <v>46</v>
      </c>
      <c r="D39" s="3" t="s">
        <v>42</v>
      </c>
      <c r="E39" s="3" t="s">
        <v>154</v>
      </c>
    </row>
    <row r="40" spans="2:5" x14ac:dyDescent="0.25">
      <c r="B40" s="1" t="str">
        <f>CONCATENATE(C$37,"_",Table110[[#This Row],[Toimenpide]])</f>
        <v>Kiinteistöala_Energiantuotanto</v>
      </c>
      <c r="C40" s="7" t="s">
        <v>4</v>
      </c>
      <c r="D40" s="21" t="s">
        <v>89</v>
      </c>
      <c r="E40" s="27" t="s">
        <v>209</v>
      </c>
    </row>
    <row r="41" spans="2:5" x14ac:dyDescent="0.25">
      <c r="B41" s="1" t="str">
        <f>CONCATENATE(C$37,"_",Table110[[#This Row],[Toimenpide]])</f>
        <v>Kiinteistöala_Höyry ja lauhde</v>
      </c>
      <c r="C41" s="1" t="s">
        <v>73</v>
      </c>
      <c r="D41" t="s">
        <v>74</v>
      </c>
      <c r="E41" s="27" t="s">
        <v>215</v>
      </c>
    </row>
    <row r="42" spans="2:5" x14ac:dyDescent="0.25">
      <c r="B42" s="1" t="str">
        <f>CONCATENATE(C$37,"_",Table110[[#This Row],[Toimenpide]])</f>
        <v>Kiinteistöala_Ilmanvaihtojärjestelmä</v>
      </c>
      <c r="C42" s="1" t="s">
        <v>53</v>
      </c>
      <c r="D42" s="1" t="s">
        <v>54</v>
      </c>
      <c r="E42" s="27" t="s">
        <v>210</v>
      </c>
    </row>
    <row r="43" spans="2:5" x14ac:dyDescent="0.25">
      <c r="B43" s="1" t="str">
        <f>CONCATENATE(C$37,"_",Table110[[#This Row],[Toimenpide]])</f>
        <v>Kiinteistöala_Jäähdytys</v>
      </c>
      <c r="C43" s="1" t="s">
        <v>62</v>
      </c>
      <c r="D43" s="1" t="s">
        <v>63</v>
      </c>
      <c r="E43" s="27" t="s">
        <v>211</v>
      </c>
    </row>
    <row r="44" spans="2:5" x14ac:dyDescent="0.25">
      <c r="B44" s="1" t="str">
        <f>CONCATENATE(C$37,"_",Table110[[#This Row],[Toimenpide]])</f>
        <v>Kiinteistöala_Käyttövesijärjestelmä</v>
      </c>
      <c r="C44" s="1" t="s">
        <v>93</v>
      </c>
      <c r="D44" s="1" t="s">
        <v>94</v>
      </c>
      <c r="E44" s="27" t="s">
        <v>212</v>
      </c>
    </row>
    <row r="45" spans="2:5" x14ac:dyDescent="0.25">
      <c r="B45" s="1" t="str">
        <f>CONCATENATE(C$37,"_",Table110[[#This Row],[Toimenpide]])</f>
        <v>Kiinteistöala_Rakenteet</v>
      </c>
      <c r="C45" s="1" t="s">
        <v>77</v>
      </c>
      <c r="D45" t="s">
        <v>78</v>
      </c>
      <c r="E45" s="27" t="s">
        <v>216</v>
      </c>
    </row>
    <row r="46" spans="2:5" x14ac:dyDescent="0.25">
      <c r="B46" s="1" t="str">
        <f>CONCATENATE(C$37,"_",Table110[[#This Row],[Toimenpide]])</f>
        <v>Kiinteistöala_Tilojen lämmitysjärjestelmä</v>
      </c>
      <c r="C46" s="7" t="s">
        <v>177</v>
      </c>
      <c r="D46" s="31" t="s">
        <v>50</v>
      </c>
      <c r="E46" s="27" t="s">
        <v>208</v>
      </c>
    </row>
    <row r="47" spans="2:5" x14ac:dyDescent="0.25">
      <c r="B47" s="1" t="str">
        <f>CONCATENATE(C$37,"_",Table110[[#This Row],[Toimenpide]])</f>
        <v>Kiinteistöala_Valaistus</v>
      </c>
      <c r="C47" s="1" t="s">
        <v>65</v>
      </c>
      <c r="D47" s="1" t="s">
        <v>66</v>
      </c>
      <c r="E47" s="27" t="s">
        <v>217</v>
      </c>
    </row>
    <row r="48" spans="2:5" x14ac:dyDescent="0.25">
      <c r="B48" s="1" t="str">
        <f>CONCATENATE(C$37,"_",Table110[[#This Row],[Toimenpide]])</f>
        <v>Kiinteistöala_Muu</v>
      </c>
      <c r="C48" s="1" t="s">
        <v>91</v>
      </c>
      <c r="D48" s="1" t="s">
        <v>92</v>
      </c>
      <c r="E48" s="27" t="s">
        <v>214</v>
      </c>
    </row>
    <row r="50" spans="2:5" x14ac:dyDescent="0.25">
      <c r="E50" s="27"/>
    </row>
    <row r="51" spans="2:5" x14ac:dyDescent="0.25">
      <c r="C51" s="3" t="s">
        <v>386</v>
      </c>
    </row>
    <row r="53" spans="2:5" x14ac:dyDescent="0.25">
      <c r="B53" s="2" t="s">
        <v>45</v>
      </c>
      <c r="C53" s="3" t="s">
        <v>386</v>
      </c>
      <c r="D53" s="3" t="s">
        <v>42</v>
      </c>
      <c r="E53" s="3" t="s">
        <v>154</v>
      </c>
    </row>
    <row r="54" spans="2:5" x14ac:dyDescent="0.25">
      <c r="B54" s="1" t="str">
        <f>CONCATENATE(C$51,"_",Table111[[#This Row],[Julkinen ala]])</f>
        <v>Julkinen ala_Energiantuotanto</v>
      </c>
      <c r="C54" s="7" t="s">
        <v>4</v>
      </c>
      <c r="D54" s="21" t="s">
        <v>89</v>
      </c>
      <c r="E54" s="27" t="s">
        <v>213</v>
      </c>
    </row>
    <row r="55" spans="2:5" x14ac:dyDescent="0.25">
      <c r="B55" s="1" t="str">
        <f>CONCATENATE(C$51,"_",Table111[[#This Row],[Julkinen ala]])</f>
        <v>Julkinen ala_Ilmanvaihtojärjestelmä</v>
      </c>
      <c r="C55" s="1" t="s">
        <v>53</v>
      </c>
      <c r="D55" s="1" t="s">
        <v>54</v>
      </c>
      <c r="E55" s="27" t="s">
        <v>210</v>
      </c>
    </row>
    <row r="56" spans="2:5" x14ac:dyDescent="0.25">
      <c r="B56" s="1" t="str">
        <f>CONCATENATE(C$51,"_",Table111[[#This Row],[Julkinen ala]])</f>
        <v>Julkinen ala_Jätehuolto</v>
      </c>
      <c r="C56" s="1" t="s">
        <v>100</v>
      </c>
      <c r="D56" t="s">
        <v>101</v>
      </c>
      <c r="E56" s="27" t="s">
        <v>218</v>
      </c>
    </row>
    <row r="57" spans="2:5" x14ac:dyDescent="0.25">
      <c r="B57" s="1" t="str">
        <f>CONCATENATE(C$51,"_",Table111[[#This Row],[Julkinen ala]])</f>
        <v>Julkinen ala_Jäähdytys</v>
      </c>
      <c r="C57" s="1" t="s">
        <v>62</v>
      </c>
      <c r="D57" s="1" t="s">
        <v>63</v>
      </c>
      <c r="E57" s="27" t="s">
        <v>212</v>
      </c>
    </row>
    <row r="58" spans="2:5" x14ac:dyDescent="0.25">
      <c r="B58" s="1" t="str">
        <f>CONCATENATE(C$51,"_",Table111[[#This Row],[Julkinen ala]])</f>
        <v>Julkinen ala_Katu-/ulkovalaistus</v>
      </c>
      <c r="C58" s="1" t="s">
        <v>96</v>
      </c>
      <c r="D58" s="1" t="s">
        <v>97</v>
      </c>
      <c r="E58" s="27" t="s">
        <v>215</v>
      </c>
    </row>
    <row r="59" spans="2:5" x14ac:dyDescent="0.25">
      <c r="B59" s="1" t="str">
        <f>CONCATENATE(C$51,"_",Table111[[#This Row],[Julkinen ala]])</f>
        <v>Julkinen ala_Käyttövesijärjestelmä</v>
      </c>
      <c r="C59" s="1" t="s">
        <v>93</v>
      </c>
      <c r="D59" s="1" t="s">
        <v>94</v>
      </c>
      <c r="E59" s="27" t="s">
        <v>217</v>
      </c>
    </row>
    <row r="60" spans="2:5" x14ac:dyDescent="0.25">
      <c r="B60" s="1" t="str">
        <f>CONCATENATE(C$51,"_",Table111[[#This Row],[Julkinen ala]])</f>
        <v>Julkinen ala_Liikenne ja liikkuminen</v>
      </c>
      <c r="C60" s="1" t="s">
        <v>102</v>
      </c>
      <c r="D60" t="s">
        <v>103</v>
      </c>
      <c r="E60" s="27" t="s">
        <v>209</v>
      </c>
    </row>
    <row r="61" spans="2:5" x14ac:dyDescent="0.25">
      <c r="B61" s="1" t="str">
        <f>CONCATENATE(C$51,"_",Table111[[#This Row],[Julkinen ala]])</f>
        <v>Julkinen ala_Rakenteet</v>
      </c>
      <c r="C61" s="1" t="s">
        <v>77</v>
      </c>
      <c r="D61" t="s">
        <v>78</v>
      </c>
      <c r="E61" s="27" t="s">
        <v>211</v>
      </c>
    </row>
    <row r="62" spans="2:5" x14ac:dyDescent="0.25">
      <c r="B62" s="1" t="str">
        <f>CONCATENATE(C$51,"_",Table111[[#This Row],[Julkinen ala]])</f>
        <v>Julkinen ala_Tilojen lämmitysjärjestelmä</v>
      </c>
      <c r="C62" s="21" t="s">
        <v>177</v>
      </c>
      <c r="D62" s="1" t="s">
        <v>50</v>
      </c>
      <c r="E62" s="27" t="s">
        <v>208</v>
      </c>
    </row>
    <row r="63" spans="2:5" x14ac:dyDescent="0.25">
      <c r="B63" s="1" t="str">
        <f>CONCATENATE(C$51,"_",Table111[[#This Row],[Julkinen ala]])</f>
        <v>Julkinen ala_Valaistus</v>
      </c>
      <c r="C63" s="1" t="s">
        <v>65</v>
      </c>
      <c r="D63" s="1" t="s">
        <v>66</v>
      </c>
      <c r="E63" s="27" t="s">
        <v>216</v>
      </c>
    </row>
    <row r="64" spans="2:5" x14ac:dyDescent="0.25">
      <c r="B64" s="1" t="str">
        <f>CONCATENATE(C$51,"_",Table111[[#This Row],[Julkinen ala]])</f>
        <v>Julkinen ala_Vesihuolto</v>
      </c>
      <c r="C64" s="31" t="s">
        <v>98</v>
      </c>
      <c r="D64" s="33" t="s">
        <v>99</v>
      </c>
      <c r="E64" s="27" t="s">
        <v>214</v>
      </c>
    </row>
    <row r="65" spans="2:5" x14ac:dyDescent="0.25">
      <c r="B65" s="1" t="str">
        <f>CONCATENATE(C$51,"_",Table111[[#This Row],[Julkinen ala]])</f>
        <v>Julkinen ala_Muu</v>
      </c>
      <c r="C65" s="1" t="s">
        <v>91</v>
      </c>
      <c r="D65" s="1" t="s">
        <v>92</v>
      </c>
      <c r="E65" s="27" t="s">
        <v>219</v>
      </c>
    </row>
    <row r="66" spans="2:5" x14ac:dyDescent="0.25">
      <c r="D66"/>
      <c r="E66" s="30"/>
    </row>
    <row r="67" spans="2:5" x14ac:dyDescent="0.25">
      <c r="C67" s="3" t="s">
        <v>4</v>
      </c>
    </row>
    <row r="69" spans="2:5" x14ac:dyDescent="0.25">
      <c r="B69" s="2" t="s">
        <v>45</v>
      </c>
      <c r="C69" s="3" t="s">
        <v>4</v>
      </c>
      <c r="D69" s="3" t="s">
        <v>42</v>
      </c>
      <c r="E69" s="3" t="s">
        <v>154</v>
      </c>
    </row>
    <row r="70" spans="2:5" x14ac:dyDescent="0.25">
      <c r="B70" s="1" t="str">
        <f>CONCATENATE(C$67,"_",Table112[[#This Row],[Energiantuotanto]])</f>
        <v>Energiantuotanto_Tuotantolaitoksen tehokkuus</v>
      </c>
      <c r="C70" s="1" t="s">
        <v>104</v>
      </c>
      <c r="D70" s="1" t="s">
        <v>105</v>
      </c>
    </row>
    <row r="71" spans="2:5" x14ac:dyDescent="0.25">
      <c r="B71" s="1" t="str">
        <f>CONCATENATE(C$67,"_",Table112[[#This Row],[Energiantuotanto]])</f>
        <v>Energiantuotanto_Uusi energialähde</v>
      </c>
      <c r="C71" s="1" t="s">
        <v>106</v>
      </c>
      <c r="D71" s="1" t="s">
        <v>107</v>
      </c>
    </row>
    <row r="72" spans="2:5" x14ac:dyDescent="0.25">
      <c r="B72" s="1" t="str">
        <f>CONCATENATE(C$67,"_",Table112[[#This Row],[Energiantuotanto]])</f>
        <v>Energiantuotanto_Järjestelmätason tehokkuus</v>
      </c>
      <c r="C72" s="1" t="s">
        <v>108</v>
      </c>
      <c r="D72" s="1" t="s">
        <v>109</v>
      </c>
    </row>
    <row r="73" spans="2:5" x14ac:dyDescent="0.25">
      <c r="B73" s="1" t="str">
        <f>CONCATENATE(C$67,"_",Table112[[#This Row],[Energiantuotanto]])</f>
        <v>Energiantuotanto_Kulutuspään ratkaisu</v>
      </c>
      <c r="C73" s="1" t="s">
        <v>110</v>
      </c>
      <c r="D73" s="1" t="s">
        <v>111</v>
      </c>
    </row>
    <row r="74" spans="2:5" x14ac:dyDescent="0.25">
      <c r="B74" s="1" t="str">
        <f>CONCATENATE(C$67,"_",Table112[[#This Row],[Energiantuotanto]])</f>
        <v>Energiantuotanto_Muu</v>
      </c>
      <c r="C74" s="1" t="s">
        <v>91</v>
      </c>
      <c r="D74" s="1" t="s">
        <v>91</v>
      </c>
    </row>
    <row r="76" spans="2:5" x14ac:dyDescent="0.25">
      <c r="C76" s="3" t="s">
        <v>59</v>
      </c>
    </row>
    <row r="78" spans="2:5" x14ac:dyDescent="0.25">
      <c r="B78" s="2" t="s">
        <v>45</v>
      </c>
      <c r="C78" s="3" t="s">
        <v>5</v>
      </c>
      <c r="D78" s="3" t="s">
        <v>42</v>
      </c>
      <c r="E78" s="3" t="s">
        <v>154</v>
      </c>
    </row>
    <row r="79" spans="2:5" x14ac:dyDescent="0.25">
      <c r="B79" s="1" t="str">
        <f>CONCATENATE(C$76,"_",Table113[[#This Row],[Energiapalvelut]])</f>
        <v>Energiapalvelu_Verkon suunnittelu</v>
      </c>
      <c r="C79" s="1" t="s">
        <v>112</v>
      </c>
      <c r="D79" s="1" t="s">
        <v>113</v>
      </c>
    </row>
    <row r="80" spans="2:5" x14ac:dyDescent="0.25">
      <c r="B80" s="1" t="str">
        <f>CONCATENATE(C$76,"_",Table113[[#This Row],[Energiapalvelut]])</f>
        <v>Energiapalvelu_Verkon rakentaminen ja kunnossapito</v>
      </c>
      <c r="C80" s="1" t="s">
        <v>114</v>
      </c>
      <c r="D80" s="1" t="s">
        <v>115</v>
      </c>
    </row>
    <row r="81" spans="2:5" x14ac:dyDescent="0.25">
      <c r="B81" s="1" t="str">
        <f>CONCATENATE(C$76,"_",Table113[[#This Row],[Energiapalvelut]])</f>
        <v>Energiapalvelu_Verkon käyttö</v>
      </c>
      <c r="C81" s="1" t="s">
        <v>116</v>
      </c>
      <c r="D81" s="1" t="s">
        <v>117</v>
      </c>
    </row>
    <row r="82" spans="2:5" x14ac:dyDescent="0.25">
      <c r="B82" s="1" t="str">
        <f>CONCATENATE(C$76,"_",Table113[[#This Row],[Energiapalvelut]])</f>
        <v>Energiapalvelu_Asiakastoiminnot</v>
      </c>
      <c r="C82" s="1" t="s">
        <v>118</v>
      </c>
      <c r="D82" s="1" t="s">
        <v>119</v>
      </c>
    </row>
    <row r="83" spans="2:5" x14ac:dyDescent="0.25">
      <c r="B83" s="1" t="str">
        <f>CONCATENATE(C$76,"_",Table113[[#This Row],[Energiapalvelut]])</f>
        <v>Energiapalvelu_Lämmön tuotanto</v>
      </c>
      <c r="C83" s="1" t="s">
        <v>120</v>
      </c>
      <c r="D83" s="1" t="s">
        <v>105</v>
      </c>
    </row>
    <row r="84" spans="2:5" x14ac:dyDescent="0.25">
      <c r="B84" s="1" t="str">
        <f>CONCATENATE(C$76,"_",Table113[[#This Row],[Energiapalvelut]])</f>
        <v>Energiapalvelu_Muu oma toiminta</v>
      </c>
      <c r="C84" s="1" t="s">
        <v>121</v>
      </c>
      <c r="D84" s="1" t="s">
        <v>92</v>
      </c>
    </row>
    <row r="86" spans="2:5" x14ac:dyDescent="0.25">
      <c r="B86" s="3" t="s">
        <v>123</v>
      </c>
    </row>
    <row r="87" spans="2:5" x14ac:dyDescent="0.25">
      <c r="B87" s="24" t="s">
        <v>1</v>
      </c>
    </row>
    <row r="88" spans="2:5" x14ac:dyDescent="0.25">
      <c r="B88" s="2" t="s">
        <v>45</v>
      </c>
      <c r="C88" s="8" t="s">
        <v>177</v>
      </c>
      <c r="D88" s="16" t="s">
        <v>42</v>
      </c>
      <c r="E88" s="25" t="s">
        <v>152</v>
      </c>
    </row>
    <row r="89" spans="2:5" x14ac:dyDescent="0.25">
      <c r="B89" s="14" t="str">
        <f t="shared" ref="B89:B97" si="0">_xlfn.CONCAT($B$87,"_",$C$88,"_",C89)</f>
        <v>Teollisuus_Tilojen lämmitysjärjestelmä_Lämmöntalteenotto ja kierrätys</v>
      </c>
      <c r="C89" s="38" t="s">
        <v>182</v>
      </c>
      <c r="D89" s="39" t="s">
        <v>221</v>
      </c>
    </row>
    <row r="90" spans="2:5" x14ac:dyDescent="0.25">
      <c r="B90" s="14" t="str">
        <f t="shared" si="0"/>
        <v>Teollisuus_Tilojen lämmitysjärjestelmä_Lämmöntuotannon tehostaminen</v>
      </c>
      <c r="C90" s="38" t="s">
        <v>179</v>
      </c>
      <c r="D90" s="39" t="s">
        <v>222</v>
      </c>
    </row>
    <row r="91" spans="2:5" x14ac:dyDescent="0.25">
      <c r="B91" s="14" t="str">
        <f t="shared" si="0"/>
        <v>Teollisuus_Tilojen lämmitysjärjestelmä_Lämpöhäviöiden vähentäminen (eristykset)</v>
      </c>
      <c r="C91" s="38" t="s">
        <v>181</v>
      </c>
      <c r="D91" s="39" t="s">
        <v>223</v>
      </c>
    </row>
    <row r="92" spans="2:5" x14ac:dyDescent="0.25">
      <c r="B92" s="14" t="str">
        <f t="shared" si="0"/>
        <v>Teollisuus_Tilojen lämmitysjärjestelmä_Lämpöpumppu olemassa olevan lämmitysmuodon rinnalle</v>
      </c>
      <c r="C92" s="38" t="s">
        <v>183</v>
      </c>
      <c r="D92" s="39" t="s">
        <v>224</v>
      </c>
    </row>
    <row r="93" spans="2:5" x14ac:dyDescent="0.25">
      <c r="B93" s="14" t="str">
        <f t="shared" si="0"/>
        <v>Teollisuus_Tilojen lämmitysjärjestelmä_Lämpöpumppuun siirtyminen päälämmitysmuotona</v>
      </c>
      <c r="C93" s="38" t="s">
        <v>220</v>
      </c>
      <c r="D93" s="39" t="s">
        <v>225</v>
      </c>
    </row>
    <row r="94" spans="2:5" x14ac:dyDescent="0.25">
      <c r="B94" s="14" t="str">
        <f t="shared" si="0"/>
        <v>Teollisuus_Tilojen lämmitysjärjestelmä_Peruslämmölle siirtäminen</v>
      </c>
      <c r="C94" s="38" t="s">
        <v>192</v>
      </c>
      <c r="D94" s="39" t="s">
        <v>226</v>
      </c>
    </row>
    <row r="95" spans="2:5" x14ac:dyDescent="0.25">
      <c r="B95" s="14" t="str">
        <f t="shared" si="0"/>
        <v>Teollisuus_Tilojen lämmitysjärjestelmä_Sisälämpötilan muutokset</v>
      </c>
      <c r="C95" s="38" t="s">
        <v>206</v>
      </c>
      <c r="D95" s="39" t="s">
        <v>227</v>
      </c>
    </row>
    <row r="96" spans="2:5" x14ac:dyDescent="0.25">
      <c r="B96" s="14" t="str">
        <f t="shared" si="0"/>
        <v xml:space="preserve">Teollisuus_Tilojen lämmitysjärjestelmä_Säädön ja ohjausten parantaminen </v>
      </c>
      <c r="C96" s="38" t="s">
        <v>180</v>
      </c>
      <c r="D96" s="39" t="s">
        <v>228</v>
      </c>
    </row>
    <row r="97" spans="2:60" x14ac:dyDescent="0.25">
      <c r="B97" s="14" t="str">
        <f t="shared" si="0"/>
        <v>Teollisuus_Tilojen lämmitysjärjestelmä_Muu</v>
      </c>
      <c r="C97" s="38" t="s">
        <v>91</v>
      </c>
      <c r="D97" s="39" t="s">
        <v>229</v>
      </c>
    </row>
    <row r="98" spans="2:60" x14ac:dyDescent="0.25">
      <c r="B98" s="2" t="s">
        <v>45</v>
      </c>
      <c r="C98" s="9" t="s">
        <v>53</v>
      </c>
      <c r="D98" s="16" t="s">
        <v>42</v>
      </c>
      <c r="N98" s="21"/>
    </row>
    <row r="99" spans="2:60" x14ac:dyDescent="0.25">
      <c r="B99" s="14" t="str">
        <f t="shared" ref="B99:B104" si="1">_xlfn.CONCAT($B$87,"_",$C$98,"_",C99)</f>
        <v>Teollisuus_Ilmanvaihtojärjestelmä_Käyntiajat ja niiden ohjaukset</v>
      </c>
      <c r="C99" s="38" t="s">
        <v>184</v>
      </c>
      <c r="D99" s="15" t="s">
        <v>230</v>
      </c>
    </row>
    <row r="100" spans="2:60" x14ac:dyDescent="0.25">
      <c r="B100" s="14" t="str">
        <f t="shared" si="1"/>
        <v>Teollisuus_Ilmanvaihtojärjestelmä_Lämmöntalteenotto</v>
      </c>
      <c r="C100" s="38" t="s">
        <v>124</v>
      </c>
      <c r="D100" s="15" t="s">
        <v>231</v>
      </c>
    </row>
    <row r="101" spans="2:60" x14ac:dyDescent="0.25">
      <c r="B101" s="14" t="str">
        <f t="shared" si="1"/>
        <v>Teollisuus_Ilmanvaihtojärjestelmä_Puhallin- tai järjestelmäuusinta</v>
      </c>
      <c r="C101" s="38" t="s">
        <v>126</v>
      </c>
      <c r="D101" s="15" t="s">
        <v>232</v>
      </c>
      <c r="M101" s="19"/>
      <c r="Q101" s="19"/>
      <c r="U101" s="19"/>
      <c r="Y101" s="19"/>
      <c r="AC101" s="19"/>
      <c r="AG101" s="19"/>
      <c r="AK101" s="19"/>
      <c r="AO101" s="19"/>
      <c r="AS101" s="19"/>
      <c r="AW101" s="19"/>
      <c r="BE101" s="19"/>
    </row>
    <row r="102" spans="2:60" x14ac:dyDescent="0.25">
      <c r="B102" s="14" t="str">
        <f t="shared" si="1"/>
        <v>Teollisuus_Ilmanvaihtojärjestelmä_Säätötoimenpiteet</v>
      </c>
      <c r="C102" s="38" t="s">
        <v>202</v>
      </c>
      <c r="D102" s="15" t="s">
        <v>233</v>
      </c>
      <c r="M102" s="19"/>
      <c r="Q102" s="19"/>
      <c r="U102" s="19"/>
      <c r="Y102" s="19"/>
      <c r="AC102" s="19"/>
      <c r="AD102" s="19"/>
      <c r="AE102" s="19"/>
      <c r="AF102" s="19"/>
      <c r="AG102" s="19"/>
      <c r="AK102" s="19"/>
      <c r="AL102" s="19"/>
      <c r="AM102" s="19"/>
      <c r="AN102" s="19"/>
      <c r="AO102" s="19"/>
      <c r="AS102" s="19"/>
      <c r="AW102" s="19"/>
      <c r="BE102" s="19"/>
    </row>
    <row r="103" spans="2:60" x14ac:dyDescent="0.25">
      <c r="B103" s="14" t="str">
        <f t="shared" si="1"/>
        <v>Teollisuus_Ilmanvaihtojärjestelmä_Yötuuletus</v>
      </c>
      <c r="C103" s="38" t="s">
        <v>125</v>
      </c>
      <c r="D103" s="15" t="s">
        <v>234</v>
      </c>
      <c r="M103" s="19"/>
      <c r="Q103" s="19"/>
      <c r="R103" s="19"/>
      <c r="S103" s="19"/>
      <c r="T103" s="19"/>
      <c r="U103" s="19"/>
      <c r="Y103" s="19"/>
      <c r="AC103" s="19"/>
      <c r="AD103" s="19"/>
      <c r="AE103" s="19"/>
      <c r="AF103" s="19"/>
      <c r="AG103" s="19"/>
      <c r="AK103" s="19"/>
      <c r="AL103" s="19"/>
      <c r="AM103" s="19"/>
      <c r="AN103" s="19"/>
      <c r="AO103" s="19"/>
      <c r="AP103" s="19"/>
      <c r="AQ103" s="19"/>
      <c r="AR103" s="19"/>
      <c r="AS103" s="19"/>
      <c r="AW103" s="19"/>
      <c r="BB103" s="19"/>
      <c r="BC103" s="19"/>
      <c r="BD103" s="19"/>
      <c r="BE103" s="19"/>
      <c r="BF103" s="19"/>
      <c r="BG103" s="19"/>
      <c r="BH103" s="19"/>
    </row>
    <row r="104" spans="2:60" x14ac:dyDescent="0.25">
      <c r="B104" s="14" t="str">
        <f t="shared" si="1"/>
        <v>Teollisuus_Ilmanvaihtojärjestelmä_Muu</v>
      </c>
      <c r="C104" s="38" t="s">
        <v>91</v>
      </c>
      <c r="D104" s="15" t="s">
        <v>235</v>
      </c>
      <c r="M104" s="19"/>
      <c r="Q104" s="19"/>
      <c r="R104" s="19"/>
      <c r="S104" s="19"/>
      <c r="T104" s="19"/>
      <c r="U104" s="19"/>
      <c r="Y104" s="19"/>
      <c r="Z104" s="19"/>
      <c r="AA104" s="19"/>
      <c r="AB104" s="19"/>
      <c r="AC104" s="19"/>
      <c r="AD104" s="19"/>
      <c r="AE104" s="19"/>
      <c r="AF104" s="19"/>
      <c r="AG104" s="19"/>
      <c r="AK104" s="19"/>
      <c r="AL104" s="19"/>
      <c r="AM104" s="19"/>
      <c r="AN104" s="19"/>
      <c r="AO104" s="19"/>
      <c r="AP104" s="19"/>
      <c r="AQ104" s="19"/>
      <c r="AR104" s="19"/>
      <c r="AS104" s="19"/>
      <c r="AW104" s="19"/>
      <c r="AX104" s="19"/>
      <c r="AY104" s="19"/>
      <c r="AZ104" s="20"/>
      <c r="BA104" s="19"/>
      <c r="BB104" s="19"/>
      <c r="BC104" s="19"/>
      <c r="BD104" s="19"/>
      <c r="BE104" s="19"/>
      <c r="BF104" s="19"/>
      <c r="BG104" s="19"/>
      <c r="BH104" s="19"/>
    </row>
    <row r="105" spans="2:60" x14ac:dyDescent="0.25">
      <c r="B105" s="18" t="s">
        <v>45</v>
      </c>
      <c r="C105" s="9" t="s">
        <v>93</v>
      </c>
      <c r="D105" s="16" t="s">
        <v>42</v>
      </c>
      <c r="E105" s="23"/>
      <c r="M105" s="19"/>
      <c r="Q105" s="19"/>
      <c r="R105" s="19"/>
      <c r="S105" s="19"/>
      <c r="T105" s="19"/>
      <c r="U105" s="19"/>
      <c r="Y105" s="19"/>
      <c r="Z105" s="19"/>
      <c r="AA105" s="19"/>
      <c r="AB105" s="19"/>
      <c r="AC105" s="19"/>
      <c r="AD105" s="19"/>
      <c r="AE105" s="19"/>
      <c r="AF105" s="19"/>
      <c r="AG105" s="19"/>
      <c r="AK105" s="19"/>
      <c r="AL105" s="19"/>
      <c r="AM105" s="19"/>
      <c r="AN105" s="19"/>
      <c r="AO105" s="19"/>
      <c r="AP105" s="19"/>
      <c r="AQ105" s="19"/>
      <c r="AR105" s="19"/>
      <c r="AS105" s="19"/>
      <c r="AW105" s="19"/>
      <c r="AX105" s="19"/>
      <c r="AY105" s="19"/>
      <c r="AZ105" s="20"/>
      <c r="BA105" s="19"/>
      <c r="BB105" s="19"/>
      <c r="BC105" s="19"/>
      <c r="BD105" s="19"/>
      <c r="BE105" s="19"/>
      <c r="BF105" s="19"/>
      <c r="BG105" s="19"/>
      <c r="BH105" s="19"/>
    </row>
    <row r="106" spans="2:60" x14ac:dyDescent="0.25">
      <c r="B106" s="14" t="str">
        <f>_xlfn.CONCAT($B$87,"_",$C$105,"_",C106)</f>
        <v>Teollisuus_Käyttövesijärjestelmä_Käyttöveden lämpötila</v>
      </c>
      <c r="C106" s="38" t="s">
        <v>128</v>
      </c>
      <c r="D106" s="15" t="s">
        <v>155</v>
      </c>
      <c r="M106" s="19"/>
      <c r="Q106" s="19"/>
      <c r="R106" s="19"/>
      <c r="S106" s="19"/>
      <c r="T106" s="19"/>
      <c r="U106" s="19"/>
      <c r="Y106" s="19"/>
      <c r="Z106" s="19"/>
      <c r="AA106" s="19"/>
      <c r="AB106" s="19"/>
      <c r="AC106" s="19"/>
      <c r="AD106" s="19"/>
      <c r="AE106" s="19"/>
      <c r="AF106" s="19"/>
      <c r="AG106" s="19"/>
      <c r="AK106" s="19"/>
      <c r="AL106" s="19"/>
      <c r="AM106" s="19"/>
      <c r="AN106" s="19"/>
      <c r="AO106" s="19"/>
      <c r="AP106" s="19"/>
      <c r="AQ106" s="19"/>
      <c r="AR106" s="19"/>
      <c r="AS106" s="19"/>
      <c r="AW106" s="19"/>
      <c r="AX106" s="19"/>
      <c r="AY106" s="19"/>
      <c r="AZ106" s="20"/>
      <c r="BA106" s="19"/>
      <c r="BB106" s="19"/>
      <c r="BC106" s="19"/>
      <c r="BD106" s="19"/>
      <c r="BE106" s="19"/>
      <c r="BF106" s="19"/>
      <c r="BG106" s="19"/>
      <c r="BH106" s="19"/>
    </row>
    <row r="107" spans="2:60" x14ac:dyDescent="0.25">
      <c r="B107" s="14" t="str">
        <f>_xlfn.CONCAT($B$87,"_",$C$105,"_",C107)</f>
        <v>Teollisuus_Käyttövesijärjestelmä_Vesikalusteiden uusinnat</v>
      </c>
      <c r="C107" s="38" t="s">
        <v>127</v>
      </c>
      <c r="D107" s="15" t="s">
        <v>156</v>
      </c>
      <c r="M107" s="19"/>
      <c r="Q107" s="19"/>
      <c r="R107" s="19"/>
      <c r="S107" s="19"/>
      <c r="T107" s="19"/>
      <c r="U107" s="19"/>
      <c r="Y107" s="19"/>
      <c r="Z107" s="19"/>
      <c r="AA107" s="19"/>
      <c r="AB107" s="19"/>
      <c r="AC107" s="19"/>
      <c r="AD107" s="19"/>
      <c r="AE107" s="19"/>
      <c r="AF107" s="19"/>
      <c r="AG107" s="19"/>
      <c r="AK107" s="19"/>
      <c r="AL107" s="19"/>
      <c r="AM107" s="19"/>
      <c r="AN107" s="19"/>
      <c r="AO107" s="19"/>
      <c r="AP107" s="19"/>
      <c r="AQ107" s="19"/>
      <c r="AR107" s="19"/>
      <c r="AS107" s="19"/>
      <c r="AW107" s="19"/>
      <c r="AX107" s="19"/>
      <c r="AY107" s="19"/>
      <c r="AZ107" s="20"/>
      <c r="BA107" s="19"/>
      <c r="BB107" s="19"/>
      <c r="BC107" s="19"/>
      <c r="BD107" s="19"/>
      <c r="BE107" s="19"/>
      <c r="BF107" s="19"/>
      <c r="BG107" s="19"/>
      <c r="BH107" s="19"/>
    </row>
    <row r="108" spans="2:60" x14ac:dyDescent="0.25">
      <c r="B108" s="14" t="str">
        <f>_xlfn.CONCAT($B$87,"_",$C$105,"_",C108)</f>
        <v>Teollisuus_Käyttövesijärjestelmä_Vesikalusteiden virtaamat</v>
      </c>
      <c r="C108" s="38" t="s">
        <v>203</v>
      </c>
      <c r="D108" s="15" t="s">
        <v>157</v>
      </c>
      <c r="M108" s="19"/>
      <c r="Q108" s="19"/>
      <c r="R108" s="19"/>
      <c r="S108" s="19"/>
      <c r="T108" s="19"/>
      <c r="U108" s="19"/>
      <c r="Y108" s="19"/>
      <c r="Z108" s="19"/>
      <c r="AA108" s="19"/>
      <c r="AB108" s="19"/>
      <c r="AC108" s="19"/>
      <c r="AD108" s="19"/>
      <c r="AE108" s="19"/>
      <c r="AF108" s="19"/>
      <c r="AG108" s="19"/>
      <c r="AK108" s="19"/>
      <c r="AL108" s="19"/>
      <c r="AM108" s="19"/>
      <c r="AN108" s="19"/>
      <c r="AO108" s="19"/>
      <c r="AP108" s="19"/>
      <c r="AQ108" s="19"/>
      <c r="AR108" s="19"/>
      <c r="AS108" s="19"/>
      <c r="AW108" s="19"/>
      <c r="AX108" s="19"/>
      <c r="AY108" s="19"/>
      <c r="AZ108" s="19"/>
      <c r="BA108" s="19"/>
      <c r="BB108" s="19"/>
      <c r="BC108" s="19"/>
      <c r="BD108" s="19"/>
      <c r="BE108" s="19"/>
      <c r="BF108" s="19"/>
      <c r="BG108" s="19"/>
      <c r="BH108" s="19"/>
    </row>
    <row r="109" spans="2:60" x14ac:dyDescent="0.25">
      <c r="B109" s="14" t="str">
        <f>_xlfn.CONCAT($B$87,"_",$C$105,"_",C109)</f>
        <v>Teollisuus_Käyttövesijärjestelmä_Muu</v>
      </c>
      <c r="C109" s="38" t="s">
        <v>91</v>
      </c>
      <c r="D109" s="15" t="s">
        <v>158</v>
      </c>
      <c r="M109" s="19"/>
      <c r="Q109" s="19"/>
      <c r="R109" s="19"/>
      <c r="S109" s="19"/>
      <c r="T109" s="19"/>
      <c r="U109" s="19"/>
      <c r="Y109" s="19"/>
      <c r="Z109" s="19"/>
      <c r="AA109" s="19"/>
      <c r="AB109" s="19"/>
      <c r="AC109" s="19"/>
      <c r="AD109" s="19"/>
      <c r="AE109" s="19"/>
      <c r="AF109" s="19"/>
      <c r="AG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row>
    <row r="110" spans="2:60" x14ac:dyDescent="0.25">
      <c r="B110" s="2" t="s">
        <v>45</v>
      </c>
      <c r="C110" s="9" t="s">
        <v>65</v>
      </c>
      <c r="D110" s="16" t="s">
        <v>42</v>
      </c>
      <c r="M110" s="19"/>
      <c r="N110" s="19"/>
      <c r="O110" s="19"/>
      <c r="P110" s="20"/>
      <c r="Q110" s="19"/>
      <c r="R110" s="19"/>
      <c r="S110" s="19"/>
      <c r="T110" s="19"/>
      <c r="U110" s="19"/>
      <c r="Y110" s="19"/>
      <c r="Z110" s="19"/>
      <c r="AA110" s="19"/>
      <c r="AB110" s="19"/>
      <c r="AC110" s="19"/>
      <c r="AD110" s="19"/>
      <c r="AE110" s="19"/>
      <c r="AF110" s="19"/>
      <c r="AG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row>
    <row r="111" spans="2:60" x14ac:dyDescent="0.25">
      <c r="B111" s="14" t="str">
        <f>_xlfn.CONCAT($B$87,"_",$C$110,"_",C111)</f>
        <v>Teollisuus_Valaistus_Ohjaus</v>
      </c>
      <c r="C111" s="14" t="s">
        <v>130</v>
      </c>
      <c r="D111" s="15" t="s">
        <v>276</v>
      </c>
      <c r="M111" s="19"/>
      <c r="N111" s="19"/>
      <c r="O111" s="19"/>
      <c r="P111" s="19"/>
      <c r="Q111" s="19"/>
      <c r="R111" s="19"/>
      <c r="S111" s="19"/>
      <c r="T111" s="19"/>
      <c r="U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row>
    <row r="112" spans="2:60" x14ac:dyDescent="0.25">
      <c r="B112" s="14" t="str">
        <f>_xlfn.CONCAT($B$87,"_",$C$110,"_",C112)</f>
        <v>Teollisuus_Valaistus_Uusinnat</v>
      </c>
      <c r="C112" s="14" t="s">
        <v>200</v>
      </c>
      <c r="D112" s="15" t="s">
        <v>277</v>
      </c>
    </row>
    <row r="113" spans="2:52" x14ac:dyDescent="0.25">
      <c r="B113" s="14" t="str">
        <f>_xlfn.CONCAT($B$87,"_",$C$110,"_",C113)</f>
        <v>Teollisuus_Valaistus_Muu</v>
      </c>
      <c r="C113" s="32" t="s">
        <v>91</v>
      </c>
      <c r="D113" s="20" t="s">
        <v>278</v>
      </c>
    </row>
    <row r="114" spans="2:52" x14ac:dyDescent="0.25">
      <c r="B114" s="2" t="s">
        <v>45</v>
      </c>
      <c r="C114" s="9" t="s">
        <v>62</v>
      </c>
      <c r="D114" s="16" t="s">
        <v>42</v>
      </c>
      <c r="F114" s="3"/>
    </row>
    <row r="115" spans="2:52" x14ac:dyDescent="0.25">
      <c r="B115" s="14" t="str">
        <f t="shared" ref="B115:B120" si="2">_xlfn.CONCAT($B$87,"_",$C$114,"_",C115)</f>
        <v>Teollisuus_Jäähdytys_Kylmän jakelu ja luovutus</v>
      </c>
      <c r="C115" s="38" t="s">
        <v>186</v>
      </c>
      <c r="D115" s="15" t="s">
        <v>236</v>
      </c>
      <c r="AO115" s="17"/>
    </row>
    <row r="116" spans="2:52" x14ac:dyDescent="0.25">
      <c r="B116" s="14" t="str">
        <f t="shared" si="2"/>
        <v>Teollisuus_Jäähdytys_Kylmän tuotannon tehostaminen</v>
      </c>
      <c r="C116" s="38" t="s">
        <v>185</v>
      </c>
      <c r="D116" s="15" t="s">
        <v>237</v>
      </c>
    </row>
    <row r="117" spans="2:52" x14ac:dyDescent="0.25">
      <c r="B117" s="14" t="str">
        <f t="shared" si="2"/>
        <v>Teollisuus_Jäähdytys_Lauhdelämmön talteenotto</v>
      </c>
      <c r="C117" s="38" t="s">
        <v>131</v>
      </c>
      <c r="D117" s="15" t="s">
        <v>238</v>
      </c>
      <c r="I117" s="19"/>
      <c r="M117" s="19"/>
      <c r="Q117" s="19"/>
      <c r="U117" s="19"/>
      <c r="Y117" s="20"/>
      <c r="AC117" s="20"/>
      <c r="AD117" s="19"/>
      <c r="AE117" s="19"/>
      <c r="AF117" s="20"/>
      <c r="AG117" s="19"/>
      <c r="AK117" s="19"/>
      <c r="AL117" s="19"/>
      <c r="AM117" s="20"/>
      <c r="AN117" s="19"/>
      <c r="AO117" s="19"/>
      <c r="AP117" s="19"/>
      <c r="AQ117" s="20"/>
      <c r="AR117" s="19"/>
      <c r="AS117" s="19"/>
      <c r="AW117" s="19"/>
    </row>
    <row r="118" spans="2:52" x14ac:dyDescent="0.25">
      <c r="B118" s="14" t="str">
        <f t="shared" si="2"/>
        <v>Teollisuus_Jäähdytys_Säädöt ja asetusarvot</v>
      </c>
      <c r="C118" s="40" t="s">
        <v>204</v>
      </c>
      <c r="D118" s="15" t="s">
        <v>239</v>
      </c>
      <c r="I118" s="19"/>
      <c r="M118" s="19"/>
      <c r="Q118" s="19"/>
      <c r="R118" s="20"/>
      <c r="S118" s="19"/>
      <c r="T118" s="19"/>
      <c r="U118" s="19"/>
      <c r="Y118" s="20"/>
      <c r="AC118" s="20"/>
      <c r="AD118" s="19"/>
      <c r="AE118" s="19"/>
      <c r="AF118" s="20"/>
      <c r="AG118" s="19"/>
      <c r="AK118" s="19"/>
      <c r="AL118" s="19"/>
      <c r="AM118" s="20"/>
      <c r="AN118" s="19"/>
      <c r="AO118" s="19"/>
      <c r="AP118" s="19"/>
      <c r="AQ118" s="20"/>
      <c r="AR118" s="19"/>
      <c r="AS118" s="19"/>
      <c r="AW118" s="19"/>
      <c r="AX118" s="20"/>
      <c r="AY118" s="19"/>
      <c r="AZ118" s="19"/>
    </row>
    <row r="119" spans="2:52" x14ac:dyDescent="0.25">
      <c r="B119" s="14" t="str">
        <f t="shared" si="2"/>
        <v>Teollisuus_Jäähdytys_Vapaajäähdytys</v>
      </c>
      <c r="C119" s="38" t="s">
        <v>133</v>
      </c>
      <c r="D119" s="15" t="s">
        <v>240</v>
      </c>
      <c r="I119" s="19"/>
      <c r="M119" s="19"/>
      <c r="Q119" s="19"/>
      <c r="R119" s="20"/>
      <c r="S119" s="19"/>
      <c r="T119" s="19"/>
      <c r="U119" s="19"/>
      <c r="Y119" s="20"/>
      <c r="AC119" s="20"/>
      <c r="AD119" s="19"/>
      <c r="AE119" s="19"/>
      <c r="AF119" s="20"/>
      <c r="AG119" s="19"/>
      <c r="AK119" s="19"/>
      <c r="AL119" s="19"/>
      <c r="AM119" s="20"/>
      <c r="AN119" s="19"/>
      <c r="AO119" s="19"/>
      <c r="AP119" s="19"/>
      <c r="AQ119" s="20"/>
      <c r="AR119" s="19"/>
      <c r="AS119" s="19"/>
      <c r="AW119" s="19"/>
      <c r="AX119" s="20"/>
      <c r="AY119" s="19"/>
      <c r="AZ119" s="19"/>
    </row>
    <row r="120" spans="2:52" x14ac:dyDescent="0.25">
      <c r="B120" s="14" t="str">
        <f t="shared" si="2"/>
        <v>Teollisuus_Jäähdytys_Muu</v>
      </c>
      <c r="C120" s="38" t="s">
        <v>91</v>
      </c>
      <c r="D120" s="15" t="s">
        <v>241</v>
      </c>
      <c r="I120" s="19"/>
      <c r="M120" s="19"/>
      <c r="Q120" s="19"/>
      <c r="R120" s="20"/>
      <c r="S120" s="19"/>
      <c r="T120" s="19"/>
      <c r="U120" s="19"/>
      <c r="Y120" s="20"/>
      <c r="Z120" s="19"/>
      <c r="AA120" s="19"/>
      <c r="AB120" s="19"/>
      <c r="AC120" s="20"/>
      <c r="AD120" s="19"/>
      <c r="AE120" s="19"/>
      <c r="AF120" s="20"/>
      <c r="AG120" s="19"/>
      <c r="AK120" s="19"/>
      <c r="AL120" s="19"/>
      <c r="AM120" s="20"/>
      <c r="AN120" s="19"/>
      <c r="AO120" s="19"/>
      <c r="AP120" s="19"/>
      <c r="AQ120" s="20"/>
      <c r="AR120" s="19"/>
      <c r="AS120" s="19"/>
      <c r="AT120" s="19"/>
      <c r="AU120" s="20"/>
      <c r="AV120" s="19"/>
      <c r="AW120" s="19"/>
      <c r="AX120" s="20"/>
      <c r="AY120" s="19"/>
      <c r="AZ120" s="19"/>
    </row>
    <row r="121" spans="2:52" x14ac:dyDescent="0.25">
      <c r="B121" s="2" t="s">
        <v>45</v>
      </c>
      <c r="C121" s="9" t="s">
        <v>77</v>
      </c>
      <c r="D121" s="16" t="s">
        <v>42</v>
      </c>
      <c r="F121" s="19"/>
      <c r="G121" s="19"/>
      <c r="H121" s="20"/>
      <c r="I121" s="19"/>
      <c r="M121" s="19"/>
      <c r="Q121" s="19"/>
      <c r="R121" s="20"/>
      <c r="S121" s="19"/>
      <c r="T121" s="19"/>
      <c r="U121" s="19"/>
      <c r="Y121" s="20"/>
      <c r="Z121" s="19"/>
      <c r="AA121" s="19"/>
      <c r="AB121" s="19"/>
      <c r="AC121" s="20"/>
      <c r="AD121" s="19"/>
      <c r="AE121" s="19"/>
      <c r="AF121" s="20"/>
      <c r="AG121" s="19"/>
      <c r="AK121" s="19"/>
      <c r="AL121" s="19"/>
      <c r="AM121" s="20"/>
      <c r="AN121" s="19"/>
      <c r="AO121" s="19"/>
      <c r="AP121" s="19"/>
      <c r="AQ121" s="20"/>
      <c r="AR121" s="19"/>
      <c r="AS121" s="19"/>
      <c r="AT121" s="19"/>
      <c r="AU121" s="20"/>
      <c r="AV121" s="19"/>
      <c r="AW121" s="19"/>
      <c r="AX121" s="20"/>
      <c r="AY121" s="19"/>
      <c r="AZ121" s="19"/>
    </row>
    <row r="122" spans="2:52" x14ac:dyDescent="0.25">
      <c r="B122" s="14" t="str">
        <f>_xlfn.CONCAT($B$87,"_",$C$121,"_",C122)</f>
        <v>Teollisuus_Rakenteet_Ikkunoiden ja ovien vaihto</v>
      </c>
      <c r="C122" s="38" t="s">
        <v>187</v>
      </c>
      <c r="D122" s="15" t="s">
        <v>242</v>
      </c>
      <c r="F122" s="19"/>
      <c r="G122" s="19"/>
      <c r="H122" s="19"/>
      <c r="I122" s="19"/>
      <c r="J122" s="19"/>
      <c r="K122" s="19"/>
      <c r="L122" s="19"/>
      <c r="M122" s="19"/>
      <c r="N122" s="19"/>
      <c r="O122" s="20"/>
      <c r="P122" s="19"/>
      <c r="Q122" s="19"/>
      <c r="R122" s="20"/>
      <c r="S122" s="19"/>
      <c r="T122" s="19"/>
      <c r="U122" s="19"/>
      <c r="V122" s="20"/>
      <c r="W122" s="19"/>
      <c r="X122" s="19"/>
      <c r="Y122" s="20"/>
      <c r="Z122" s="19"/>
      <c r="AA122" s="19"/>
      <c r="AB122" s="19"/>
      <c r="AC122" s="20"/>
      <c r="AD122" s="19"/>
      <c r="AE122" s="19"/>
      <c r="AF122" s="20"/>
      <c r="AG122" s="19"/>
      <c r="AK122" s="19"/>
      <c r="AL122" s="19"/>
      <c r="AM122" s="20"/>
      <c r="AN122" s="19"/>
      <c r="AO122" s="19"/>
      <c r="AP122" s="19"/>
      <c r="AQ122" s="20"/>
      <c r="AR122" s="19"/>
      <c r="AS122" s="19"/>
      <c r="AT122" s="19"/>
      <c r="AU122" s="20"/>
      <c r="AV122" s="19"/>
      <c r="AW122" s="19"/>
      <c r="AX122" s="20"/>
      <c r="AY122" s="19"/>
      <c r="AZ122" s="19"/>
    </row>
    <row r="123" spans="2:52" x14ac:dyDescent="0.25">
      <c r="B123" s="14" t="str">
        <f>_xlfn.CONCAT($B$87,"_",$C$121,"_",C123)</f>
        <v>Teollisuus_Rakenteet_Rakenteiden tiivistäminen</v>
      </c>
      <c r="C123" s="38" t="s">
        <v>190</v>
      </c>
      <c r="D123" s="15" t="s">
        <v>243</v>
      </c>
      <c r="F123" s="19"/>
      <c r="G123" s="19"/>
      <c r="H123" s="19"/>
      <c r="I123" s="19"/>
      <c r="J123" s="19"/>
      <c r="K123" s="19"/>
      <c r="L123" s="19"/>
      <c r="M123" s="19"/>
      <c r="N123" s="19"/>
      <c r="O123" s="20"/>
      <c r="P123" s="19"/>
      <c r="Q123" s="19"/>
      <c r="R123" s="20"/>
      <c r="S123" s="19"/>
      <c r="T123" s="19"/>
      <c r="U123" s="19"/>
      <c r="V123" s="20"/>
      <c r="W123" s="19"/>
      <c r="X123" s="19"/>
      <c r="Y123" s="20"/>
      <c r="Z123" s="19"/>
      <c r="AA123" s="19"/>
      <c r="AB123" s="19"/>
      <c r="AC123" s="20"/>
      <c r="AD123" s="19"/>
      <c r="AE123" s="19"/>
      <c r="AF123" s="20"/>
      <c r="AG123" s="19"/>
      <c r="AK123" s="19"/>
      <c r="AL123" s="19"/>
      <c r="AM123" s="20"/>
      <c r="AN123" s="19"/>
      <c r="AO123" s="19"/>
      <c r="AP123" s="19"/>
      <c r="AQ123" s="20"/>
      <c r="AR123" s="19"/>
      <c r="AS123" s="19"/>
      <c r="AT123" s="19"/>
      <c r="AU123" s="20"/>
      <c r="AV123" s="19"/>
      <c r="AW123" s="19"/>
      <c r="AX123" s="20"/>
      <c r="AY123" s="19"/>
      <c r="AZ123" s="19"/>
    </row>
    <row r="124" spans="2:52" x14ac:dyDescent="0.25">
      <c r="B124" s="14" t="str">
        <f>_xlfn.CONCAT($B$87,"_",$C$121,"_",C124)</f>
        <v>Teollisuus_Rakenteet_Ulkovaipan lisäeristys</v>
      </c>
      <c r="C124" s="38" t="s">
        <v>188</v>
      </c>
      <c r="D124" s="15" t="s">
        <v>244</v>
      </c>
      <c r="F124" s="19"/>
      <c r="G124" s="19"/>
      <c r="H124" s="19"/>
      <c r="I124" s="19"/>
      <c r="J124" s="19"/>
      <c r="K124" s="19"/>
      <c r="L124" s="19"/>
      <c r="M124" s="19"/>
      <c r="N124" s="19"/>
      <c r="O124" s="20"/>
      <c r="P124" s="19"/>
      <c r="Q124" s="19"/>
      <c r="R124" s="20"/>
      <c r="S124" s="19"/>
      <c r="T124" s="19"/>
      <c r="U124" s="19"/>
      <c r="V124" s="20"/>
      <c r="W124" s="19"/>
      <c r="X124" s="19"/>
      <c r="Y124" s="20"/>
      <c r="Z124" s="19"/>
      <c r="AA124" s="19"/>
      <c r="AB124" s="19"/>
      <c r="AC124" s="20"/>
      <c r="AD124" s="19"/>
      <c r="AE124" s="19"/>
      <c r="AF124" s="20"/>
      <c r="AG124" s="19"/>
      <c r="AK124" s="19"/>
      <c r="AL124" s="19"/>
      <c r="AM124" s="20"/>
      <c r="AN124" s="19"/>
      <c r="AO124" s="19"/>
      <c r="AP124" s="19"/>
      <c r="AQ124" s="20"/>
      <c r="AR124" s="19"/>
      <c r="AS124" s="19"/>
      <c r="AT124" s="19"/>
      <c r="AU124" s="20"/>
      <c r="AV124" s="19"/>
      <c r="AW124" s="19"/>
      <c r="AX124" s="20"/>
      <c r="AY124" s="19"/>
      <c r="AZ124" s="19"/>
    </row>
    <row r="125" spans="2:52" x14ac:dyDescent="0.25">
      <c r="B125" s="14" t="str">
        <f>_xlfn.CONCAT($B$87,"_",$C$121,"_",C125)</f>
        <v>Teollisuus_Rakenteet_Yläpohjan lisäeristys</v>
      </c>
      <c r="C125" s="38" t="s">
        <v>189</v>
      </c>
      <c r="D125" s="15" t="s">
        <v>245</v>
      </c>
    </row>
    <row r="126" spans="2:52" x14ac:dyDescent="0.25">
      <c r="B126" s="14" t="str">
        <f>_xlfn.CONCAT($B$87,"_",$C$121,"_",C126)</f>
        <v>Teollisuus_Rakenteet_Muu</v>
      </c>
      <c r="C126" s="38" t="s">
        <v>91</v>
      </c>
      <c r="D126" s="15" t="s">
        <v>246</v>
      </c>
      <c r="F126" s="3"/>
    </row>
    <row r="127" spans="2:52" x14ac:dyDescent="0.25">
      <c r="B127" s="2" t="s">
        <v>45</v>
      </c>
      <c r="C127" s="9" t="s">
        <v>91</v>
      </c>
      <c r="D127" s="16" t="s">
        <v>42</v>
      </c>
    </row>
    <row r="128" spans="2:52" x14ac:dyDescent="0.25">
      <c r="B128" s="14" t="str">
        <f t="shared" ref="B128:B134" si="3">_xlfn.CONCAT($B$87,"_",$C$127,"_",C128)</f>
        <v>Teollisuus_Muu_Aktiivinen kiinteistön energianhallinta</v>
      </c>
      <c r="C128" s="38" t="s">
        <v>267</v>
      </c>
      <c r="D128" s="15" t="s">
        <v>268</v>
      </c>
      <c r="I128" s="19"/>
      <c r="M128" s="19"/>
      <c r="Q128" s="19"/>
      <c r="U128" s="19"/>
      <c r="Y128" s="20"/>
      <c r="AC128" s="20"/>
      <c r="AG128" s="19"/>
      <c r="AK128" s="19"/>
      <c r="AO128" s="19"/>
      <c r="AS128" s="19"/>
    </row>
    <row r="129" spans="2:48" x14ac:dyDescent="0.25">
      <c r="B129" s="14" t="str">
        <f t="shared" si="3"/>
        <v>Teollisuus_Muu_Hukkalämmön hyödyntäminen toimipaikan ulkopuolella (myynti)</v>
      </c>
      <c r="C129" s="38" t="s">
        <v>195</v>
      </c>
      <c r="D129" s="15" t="s">
        <v>269</v>
      </c>
      <c r="I129" s="19"/>
      <c r="M129" s="19"/>
      <c r="Q129" s="19"/>
      <c r="U129" s="19"/>
      <c r="Y129" s="20"/>
      <c r="AC129" s="20"/>
      <c r="AD129" s="19"/>
      <c r="AE129" s="19"/>
      <c r="AF129" s="20"/>
      <c r="AG129" s="19"/>
      <c r="AK129" s="19"/>
      <c r="AL129" s="19"/>
      <c r="AM129" s="20"/>
      <c r="AN129" s="19"/>
      <c r="AO129" s="19"/>
      <c r="AP129" s="19"/>
      <c r="AQ129" s="20"/>
      <c r="AR129" s="19"/>
      <c r="AS129" s="19"/>
    </row>
    <row r="130" spans="2:48" x14ac:dyDescent="0.25">
      <c r="B130" s="14" t="str">
        <f t="shared" si="3"/>
        <v>Teollisuus_Muu_Muut sähkölaitteet</v>
      </c>
      <c r="C130" s="38" t="s">
        <v>194</v>
      </c>
      <c r="D130" s="15" t="s">
        <v>270</v>
      </c>
      <c r="I130" s="19"/>
      <c r="M130" s="19"/>
      <c r="Q130" s="19"/>
      <c r="R130" s="20"/>
      <c r="S130" s="19"/>
      <c r="T130" s="19"/>
      <c r="U130" s="19"/>
      <c r="Y130" s="20"/>
      <c r="AC130" s="20"/>
      <c r="AD130" s="19"/>
      <c r="AE130" s="19"/>
      <c r="AF130" s="20"/>
      <c r="AG130" s="19"/>
      <c r="AK130" s="19"/>
      <c r="AL130" s="19"/>
      <c r="AM130" s="20"/>
      <c r="AN130" s="19"/>
      <c r="AO130" s="19"/>
      <c r="AP130" s="19"/>
      <c r="AQ130" s="20"/>
      <c r="AR130" s="19"/>
      <c r="AS130" s="19"/>
      <c r="AT130" s="19"/>
      <c r="AU130" s="20"/>
      <c r="AV130" s="19"/>
    </row>
    <row r="131" spans="2:48" x14ac:dyDescent="0.25">
      <c r="B131" s="14" t="str">
        <f t="shared" si="3"/>
        <v>Teollisuus_Muu_Sähköiset lämmitykset</v>
      </c>
      <c r="C131" s="38" t="s">
        <v>193</v>
      </c>
      <c r="D131" s="15" t="s">
        <v>271</v>
      </c>
      <c r="I131" s="19"/>
      <c r="M131" s="19"/>
      <c r="Q131" s="19"/>
      <c r="R131" s="20"/>
      <c r="S131" s="19"/>
      <c r="T131" s="19"/>
      <c r="U131" s="19"/>
      <c r="Y131" s="20"/>
      <c r="AC131" s="20"/>
      <c r="AD131" s="19"/>
      <c r="AE131" s="19"/>
      <c r="AF131" s="20"/>
      <c r="AG131" s="19"/>
      <c r="AK131" s="19"/>
      <c r="AL131" s="19"/>
      <c r="AM131" s="20"/>
      <c r="AN131" s="19"/>
      <c r="AO131" s="19"/>
      <c r="AP131" s="19"/>
      <c r="AQ131" s="20"/>
      <c r="AR131" s="19"/>
      <c r="AS131" s="19"/>
      <c r="AT131" s="19"/>
      <c r="AU131" s="20"/>
      <c r="AV131" s="19"/>
    </row>
    <row r="132" spans="2:48" x14ac:dyDescent="0.25">
      <c r="B132" s="14" t="str">
        <f t="shared" si="3"/>
        <v>Teollisuus_Muu_Tilatehokkuus</v>
      </c>
      <c r="C132" s="38" t="s">
        <v>134</v>
      </c>
      <c r="D132" s="15" t="s">
        <v>272</v>
      </c>
      <c r="F132" s="19"/>
      <c r="G132" s="19"/>
      <c r="H132" s="20"/>
      <c r="I132" s="19"/>
      <c r="M132" s="19"/>
      <c r="N132" s="19"/>
      <c r="O132" s="20"/>
      <c r="P132" s="19"/>
      <c r="Q132" s="19"/>
      <c r="R132" s="20"/>
      <c r="S132" s="19"/>
      <c r="T132" s="19"/>
      <c r="U132" s="19"/>
      <c r="Y132" s="20"/>
      <c r="Z132" s="19"/>
      <c r="AA132" s="19"/>
      <c r="AB132" s="19"/>
      <c r="AC132" s="20"/>
      <c r="AD132" s="19"/>
      <c r="AE132" s="19"/>
      <c r="AF132" s="20"/>
      <c r="AG132" s="19"/>
      <c r="AK132" s="19"/>
      <c r="AL132" s="19"/>
      <c r="AM132" s="20"/>
      <c r="AN132" s="19"/>
      <c r="AO132" s="19"/>
      <c r="AP132" s="19"/>
      <c r="AQ132" s="20"/>
      <c r="AR132" s="19"/>
      <c r="AS132" s="19"/>
      <c r="AT132" s="19"/>
      <c r="AU132" s="20"/>
      <c r="AV132" s="19"/>
    </row>
    <row r="133" spans="2:48" x14ac:dyDescent="0.25">
      <c r="B133" s="14" t="str">
        <f t="shared" si="3"/>
        <v>Teollisuus_Muu_Uudisrakentaminen</v>
      </c>
      <c r="C133" s="38" t="s">
        <v>135</v>
      </c>
      <c r="D133" s="15" t="s">
        <v>273</v>
      </c>
      <c r="F133" s="19"/>
      <c r="G133" s="19"/>
      <c r="H133" s="20"/>
      <c r="I133" s="19"/>
      <c r="M133" s="19"/>
      <c r="N133" s="19"/>
      <c r="O133" s="20"/>
      <c r="P133" s="19"/>
      <c r="Q133" s="19"/>
      <c r="R133" s="20"/>
      <c r="S133" s="19"/>
      <c r="T133" s="19"/>
      <c r="U133" s="19"/>
      <c r="Y133" s="20"/>
      <c r="Z133" s="19"/>
      <c r="AA133" s="19"/>
      <c r="AB133" s="19"/>
      <c r="AC133" s="20"/>
      <c r="AD133" s="19"/>
      <c r="AE133" s="19"/>
      <c r="AF133" s="20"/>
      <c r="AG133" s="19"/>
      <c r="AK133" s="19"/>
      <c r="AL133" s="19"/>
      <c r="AM133" s="20"/>
      <c r="AN133" s="19"/>
      <c r="AO133" s="19"/>
      <c r="AP133" s="19"/>
      <c r="AQ133" s="20"/>
      <c r="AR133" s="19"/>
      <c r="AS133" s="19"/>
      <c r="AT133" s="19"/>
      <c r="AU133" s="20"/>
      <c r="AV133" s="19"/>
    </row>
    <row r="134" spans="2:48" ht="15.75" thickBot="1" x14ac:dyDescent="0.3">
      <c r="B134" s="14" t="str">
        <f t="shared" si="3"/>
        <v>Teollisuus_Muu_Muu</v>
      </c>
      <c r="C134" s="41" t="s">
        <v>91</v>
      </c>
      <c r="D134" s="15" t="s">
        <v>274</v>
      </c>
      <c r="F134" s="19"/>
      <c r="G134" s="19"/>
      <c r="H134" s="19"/>
      <c r="I134" s="19"/>
      <c r="J134" s="19"/>
      <c r="K134" s="19"/>
      <c r="L134" s="19"/>
      <c r="M134" s="19"/>
      <c r="N134" s="19"/>
      <c r="O134" s="20"/>
      <c r="P134" s="19"/>
      <c r="Q134" s="19"/>
      <c r="R134" s="20"/>
      <c r="S134" s="19"/>
      <c r="T134" s="19"/>
      <c r="U134" s="19"/>
      <c r="Y134" s="20"/>
      <c r="Z134" s="19"/>
      <c r="AA134" s="19"/>
      <c r="AB134" s="19"/>
      <c r="AC134" s="20"/>
      <c r="AD134" s="19"/>
      <c r="AE134" s="19"/>
      <c r="AF134" s="20"/>
      <c r="AG134" s="19"/>
      <c r="AK134" s="19"/>
      <c r="AL134" s="19"/>
      <c r="AM134" s="20"/>
      <c r="AN134" s="19"/>
      <c r="AO134" s="19"/>
      <c r="AP134" s="19"/>
      <c r="AQ134" s="20"/>
      <c r="AR134" s="19"/>
      <c r="AS134" s="19"/>
      <c r="AT134" s="19"/>
      <c r="AU134" s="20"/>
      <c r="AV134" s="19"/>
    </row>
    <row r="135" spans="2:48" x14ac:dyDescent="0.25">
      <c r="B135" s="2" t="s">
        <v>45</v>
      </c>
      <c r="C135" s="10" t="s">
        <v>73</v>
      </c>
      <c r="D135" s="16" t="s">
        <v>42</v>
      </c>
    </row>
    <row r="136" spans="2:48" x14ac:dyDescent="0.25">
      <c r="B136" s="14" t="str">
        <f>_xlfn.CONCAT($B$87,"_",$C$135,"_",C136)</f>
        <v>Teollisuus_Höyry ja lauhde_Lauhdelämpö ja lämmöntalteenotto</v>
      </c>
      <c r="C136" s="38" t="s">
        <v>138</v>
      </c>
      <c r="D136" s="15" t="s">
        <v>255</v>
      </c>
    </row>
    <row r="137" spans="2:48" x14ac:dyDescent="0.25">
      <c r="B137" s="14" t="str">
        <f>_xlfn.CONCAT($B$87,"_",$C$135,"_",C137)</f>
        <v>Teollisuus_Höyry ja lauhde_Tuotanto</v>
      </c>
      <c r="C137" s="38" t="s">
        <v>136</v>
      </c>
      <c r="D137" s="15" t="s">
        <v>256</v>
      </c>
      <c r="E137" s="19"/>
    </row>
    <row r="138" spans="2:48" x14ac:dyDescent="0.25">
      <c r="B138" s="14" t="str">
        <f>_xlfn.CONCAT($B$87,"_",$C$135,"_",C138)</f>
        <v>Teollisuus_Höyry ja lauhde_Vuodot, lämpö- ja painehäviöt</v>
      </c>
      <c r="C138" s="38" t="s">
        <v>137</v>
      </c>
      <c r="D138" s="15" t="s">
        <v>257</v>
      </c>
      <c r="E138"/>
    </row>
    <row r="139" spans="2:48" x14ac:dyDescent="0.25">
      <c r="B139" s="14" t="str">
        <f>_xlfn.CONCAT($B$87,"_",$C$135,"_",C139)</f>
        <v>Teollisuus_Höyry ja lauhde_Muu</v>
      </c>
      <c r="C139" s="38" t="s">
        <v>91</v>
      </c>
      <c r="D139" s="15" t="s">
        <v>258</v>
      </c>
      <c r="E139"/>
    </row>
    <row r="140" spans="2:48" x14ac:dyDescent="0.25">
      <c r="B140" s="2" t="s">
        <v>45</v>
      </c>
      <c r="C140" s="11" t="s">
        <v>81</v>
      </c>
      <c r="D140" s="16" t="s">
        <v>42</v>
      </c>
    </row>
    <row r="141" spans="2:48" x14ac:dyDescent="0.25">
      <c r="B141" s="14" t="str">
        <f t="shared" ref="B141:B148" si="4">_xlfn.CONCAT($B$87,"_",$C$140,"_",C141)</f>
        <v>Teollisuus_Prosessi ja prosessilaitteet_Kunnossapito</v>
      </c>
      <c r="C141" s="38" t="s">
        <v>142</v>
      </c>
      <c r="D141" s="15" t="s">
        <v>247</v>
      </c>
    </row>
    <row r="142" spans="2:48" x14ac:dyDescent="0.25">
      <c r="B142" s="14" t="str">
        <f t="shared" si="4"/>
        <v>Teollisuus_Prosessi ja prosessilaitteet_Lämpöhäviöiden vähentäminen (eristykset)</v>
      </c>
      <c r="C142" s="38" t="s">
        <v>181</v>
      </c>
      <c r="D142" s="15" t="s">
        <v>248</v>
      </c>
    </row>
    <row r="143" spans="2:48" x14ac:dyDescent="0.25">
      <c r="B143" s="14" t="str">
        <f t="shared" si="4"/>
        <v>Teollisuus_Prosessi ja prosessilaitteet_Moottorit ja taajuusmuuntajat</v>
      </c>
      <c r="C143" s="38" t="s">
        <v>141</v>
      </c>
      <c r="D143" s="15" t="s">
        <v>249</v>
      </c>
    </row>
    <row r="144" spans="2:48" x14ac:dyDescent="0.25">
      <c r="B144" s="14" t="str">
        <f t="shared" si="4"/>
        <v>Teollisuus_Prosessi ja prosessilaitteet_Prosessin tai laitteen uusinta</v>
      </c>
      <c r="C144" s="38" t="s">
        <v>139</v>
      </c>
      <c r="D144" s="15" t="s">
        <v>250</v>
      </c>
    </row>
    <row r="145" spans="2:12" x14ac:dyDescent="0.25">
      <c r="B145" s="14" t="str">
        <f t="shared" si="4"/>
        <v>Teollisuus_Prosessi ja prosessilaitteet_Prosessivesi</v>
      </c>
      <c r="C145" s="38" t="s">
        <v>129</v>
      </c>
      <c r="D145" s="15" t="s">
        <v>251</v>
      </c>
    </row>
    <row r="146" spans="2:12" x14ac:dyDescent="0.25">
      <c r="B146" s="14" t="str">
        <f t="shared" si="4"/>
        <v>Teollisuus_Prosessi ja prosessilaitteet_Talteenotetun lämmön hyödyntäminen prosessissa</v>
      </c>
      <c r="C146" s="38" t="s">
        <v>197</v>
      </c>
      <c r="D146" s="15" t="s">
        <v>252</v>
      </c>
    </row>
    <row r="147" spans="2:12" x14ac:dyDescent="0.25">
      <c r="B147" s="14" t="str">
        <f t="shared" si="4"/>
        <v>Teollisuus_Prosessi ja prosessilaitteet_Tuotantotehokkuus</v>
      </c>
      <c r="C147" s="38" t="s">
        <v>140</v>
      </c>
      <c r="D147" s="15" t="s">
        <v>253</v>
      </c>
    </row>
    <row r="148" spans="2:12" x14ac:dyDescent="0.25">
      <c r="B148" s="14" t="str">
        <f t="shared" si="4"/>
        <v>Teollisuus_Prosessi ja prosessilaitteet_Muu</v>
      </c>
      <c r="C148" s="38" t="s">
        <v>91</v>
      </c>
      <c r="D148" s="15" t="s">
        <v>254</v>
      </c>
    </row>
    <row r="149" spans="2:12" x14ac:dyDescent="0.25">
      <c r="B149" s="2" t="s">
        <v>45</v>
      </c>
      <c r="C149" s="12" t="s">
        <v>69</v>
      </c>
      <c r="D149" s="16" t="s">
        <v>42</v>
      </c>
      <c r="F149"/>
      <c r="G149"/>
      <c r="H149"/>
      <c r="I149" s="19"/>
      <c r="J149"/>
      <c r="K149"/>
      <c r="L149"/>
    </row>
    <row r="150" spans="2:12" x14ac:dyDescent="0.25">
      <c r="B150" s="14" t="str">
        <f>_xlfn.CONCAT($B$87,"_",$C$149,"_",C150)</f>
        <v>Teollisuus_Paineilma_Paineilman käyttö</v>
      </c>
      <c r="C150" s="38" t="s">
        <v>198</v>
      </c>
      <c r="D150" s="15" t="s">
        <v>259</v>
      </c>
      <c r="E150" s="19"/>
      <c r="F150"/>
      <c r="G150"/>
      <c r="H150"/>
      <c r="I150" s="19"/>
      <c r="J150"/>
      <c r="K150"/>
      <c r="L150"/>
    </row>
    <row r="151" spans="2:12" x14ac:dyDescent="0.25">
      <c r="B151" s="14" t="str">
        <f>_xlfn.CONCAT($B$87,"_",$C$149,"_",C151)</f>
        <v>Teollisuus_Paineilma_Tuotanto</v>
      </c>
      <c r="C151" s="38" t="s">
        <v>136</v>
      </c>
      <c r="D151" s="15" t="s">
        <v>260</v>
      </c>
      <c r="E151" s="19"/>
    </row>
    <row r="152" spans="2:12" x14ac:dyDescent="0.25">
      <c r="B152" s="14" t="str">
        <f>_xlfn.CONCAT($B$87,"_",$C$149,"_",C152)</f>
        <v>Teollisuus_Paineilma_Verkosto ja vuodot</v>
      </c>
      <c r="C152" s="38" t="s">
        <v>207</v>
      </c>
      <c r="D152" s="15" t="s">
        <v>261</v>
      </c>
      <c r="E152" s="19"/>
    </row>
    <row r="153" spans="2:12" x14ac:dyDescent="0.25">
      <c r="B153" s="14" t="str">
        <f>_xlfn.CONCAT($B$87,"_",$C$149,"_",C153)</f>
        <v>Teollisuus_Paineilma_Muu</v>
      </c>
      <c r="C153" s="38" t="s">
        <v>91</v>
      </c>
      <c r="D153" s="15" t="s">
        <v>262</v>
      </c>
      <c r="E153" s="19"/>
    </row>
    <row r="154" spans="2:12" x14ac:dyDescent="0.25">
      <c r="B154" s="2" t="s">
        <v>45</v>
      </c>
      <c r="C154" s="13" t="s">
        <v>4</v>
      </c>
      <c r="D154" s="16" t="s">
        <v>42</v>
      </c>
    </row>
    <row r="155" spans="2:12" x14ac:dyDescent="0.25">
      <c r="B155" s="14" t="str">
        <f>_xlfn.CONCAT($B$87,"_",$C$154,"_",C155)</f>
        <v>Teollisuus_Energiantuotanto_Aurinkosähkö</v>
      </c>
      <c r="C155" s="38" t="s">
        <v>85</v>
      </c>
      <c r="D155" s="15" t="s">
        <v>264</v>
      </c>
    </row>
    <row r="156" spans="2:12" x14ac:dyDescent="0.25">
      <c r="B156" s="14" t="str">
        <f>_xlfn.CONCAT($B$87,"_",$C$154,"_",C156)</f>
        <v>Teollisuus_Energiantuotanto_Energiantuotannon tehostaminen</v>
      </c>
      <c r="C156" s="38" t="s">
        <v>263</v>
      </c>
      <c r="D156" s="15" t="s">
        <v>265</v>
      </c>
    </row>
    <row r="157" spans="2:12" x14ac:dyDescent="0.25">
      <c r="B157" s="14" t="str">
        <f>_xlfn.CONCAT($B$87,"_",$C$154,"_",C157)</f>
        <v>Teollisuus_Energiantuotanto_Muu</v>
      </c>
      <c r="C157" s="38" t="s">
        <v>91</v>
      </c>
      <c r="D157" s="15" t="s">
        <v>266</v>
      </c>
    </row>
    <row r="158" spans="2:12" x14ac:dyDescent="0.25">
      <c r="B158" s="24" t="s">
        <v>2</v>
      </c>
    </row>
    <row r="159" spans="2:12" x14ac:dyDescent="0.25">
      <c r="B159" s="2" t="s">
        <v>45</v>
      </c>
      <c r="C159" s="8" t="s">
        <v>177</v>
      </c>
      <c r="D159" s="16" t="s">
        <v>42</v>
      </c>
    </row>
    <row r="160" spans="2:12" x14ac:dyDescent="0.25">
      <c r="B160" s="14" t="str">
        <f t="shared" ref="B160:B168" si="5">_xlfn.CONCAT($B$158,"_",$C$159,"_",C160)</f>
        <v>Palvelu_Tilojen lämmitysjärjestelmä_Lämmöntalteenotto ja kierrätys</v>
      </c>
      <c r="C160" s="38" t="s">
        <v>182</v>
      </c>
      <c r="D160" s="15" t="s">
        <v>221</v>
      </c>
    </row>
    <row r="161" spans="2:4" x14ac:dyDescent="0.25">
      <c r="B161" s="14" t="str">
        <f t="shared" si="5"/>
        <v>Palvelu_Tilojen lämmitysjärjestelmä_Lämmöntuotannon tehostaminen</v>
      </c>
      <c r="C161" s="38" t="s">
        <v>179</v>
      </c>
      <c r="D161" s="15" t="s">
        <v>222</v>
      </c>
    </row>
    <row r="162" spans="2:4" x14ac:dyDescent="0.25">
      <c r="B162" s="14" t="str">
        <f t="shared" si="5"/>
        <v>Palvelu_Tilojen lämmitysjärjestelmä_Lämpöhäviöiden vähentäminen (eristykset)</v>
      </c>
      <c r="C162" s="38" t="s">
        <v>181</v>
      </c>
      <c r="D162" s="15" t="s">
        <v>223</v>
      </c>
    </row>
    <row r="163" spans="2:4" x14ac:dyDescent="0.25">
      <c r="B163" s="14" t="str">
        <f t="shared" si="5"/>
        <v>Palvelu_Tilojen lämmitysjärjestelmä_Lämpöpumppu olemassa olevan lämmitysmuodon rinnalle</v>
      </c>
      <c r="C163" s="38" t="s">
        <v>183</v>
      </c>
      <c r="D163" s="15" t="s">
        <v>224</v>
      </c>
    </row>
    <row r="164" spans="2:4" x14ac:dyDescent="0.25">
      <c r="B164" s="14" t="str">
        <f t="shared" si="5"/>
        <v>Palvelu_Tilojen lämmitysjärjestelmä_Lämpöpumpuun siirtyminen päälämmitysmuotona</v>
      </c>
      <c r="C164" s="38" t="s">
        <v>275</v>
      </c>
      <c r="D164" s="15" t="s">
        <v>225</v>
      </c>
    </row>
    <row r="165" spans="2:4" x14ac:dyDescent="0.25">
      <c r="B165" s="14" t="str">
        <f t="shared" si="5"/>
        <v>Palvelu_Tilojen lämmitysjärjestelmä_Peruslämmölle siirtäminen</v>
      </c>
      <c r="C165" s="38" t="s">
        <v>192</v>
      </c>
      <c r="D165" s="15" t="s">
        <v>226</v>
      </c>
    </row>
    <row r="166" spans="2:4" x14ac:dyDescent="0.25">
      <c r="B166" s="14" t="str">
        <f t="shared" si="5"/>
        <v>Palvelu_Tilojen lämmitysjärjestelmä_Sisälämpötilan muutokset</v>
      </c>
      <c r="C166" s="38" t="s">
        <v>206</v>
      </c>
      <c r="D166" s="15" t="s">
        <v>227</v>
      </c>
    </row>
    <row r="167" spans="2:4" x14ac:dyDescent="0.25">
      <c r="B167" s="14" t="str">
        <f t="shared" si="5"/>
        <v xml:space="preserve">Palvelu_Tilojen lämmitysjärjestelmä_Säädön ja ohjausten parantaminen </v>
      </c>
      <c r="C167" s="38" t="s">
        <v>180</v>
      </c>
      <c r="D167" s="15" t="s">
        <v>228</v>
      </c>
    </row>
    <row r="168" spans="2:4" x14ac:dyDescent="0.25">
      <c r="B168" s="14" t="str">
        <f t="shared" si="5"/>
        <v>Palvelu_Tilojen lämmitysjärjestelmä_Muu</v>
      </c>
      <c r="C168" s="38" t="s">
        <v>91</v>
      </c>
      <c r="D168" s="15" t="s">
        <v>229</v>
      </c>
    </row>
    <row r="169" spans="2:4" x14ac:dyDescent="0.25">
      <c r="B169" s="2" t="s">
        <v>45</v>
      </c>
      <c r="C169" s="9" t="s">
        <v>53</v>
      </c>
      <c r="D169" s="16" t="s">
        <v>42</v>
      </c>
    </row>
    <row r="170" spans="2:4" x14ac:dyDescent="0.25">
      <c r="B170" s="14" t="str">
        <f t="shared" ref="B170:B175" si="6">_xlfn.CONCAT($B$158,"_",$C$169,"_",C170)</f>
        <v>Palvelu_Ilmanvaihtojärjestelmä_Käyntiajat ja niiden ohjaukset</v>
      </c>
      <c r="C170" s="38" t="s">
        <v>184</v>
      </c>
      <c r="D170" s="15" t="s">
        <v>230</v>
      </c>
    </row>
    <row r="171" spans="2:4" x14ac:dyDescent="0.25">
      <c r="B171" s="14" t="str">
        <f t="shared" si="6"/>
        <v>Palvelu_Ilmanvaihtojärjestelmä_Lämmöntalteenotto</v>
      </c>
      <c r="C171" s="38" t="s">
        <v>124</v>
      </c>
      <c r="D171" s="15" t="s">
        <v>231</v>
      </c>
    </row>
    <row r="172" spans="2:4" x14ac:dyDescent="0.25">
      <c r="B172" s="14" t="str">
        <f t="shared" si="6"/>
        <v>Palvelu_Ilmanvaihtojärjestelmä_Puhallin- tai järjestelmäuusinta</v>
      </c>
      <c r="C172" s="38" t="s">
        <v>126</v>
      </c>
      <c r="D172" s="15" t="s">
        <v>232</v>
      </c>
    </row>
    <row r="173" spans="2:4" x14ac:dyDescent="0.25">
      <c r="B173" s="14" t="str">
        <f t="shared" si="6"/>
        <v>Palvelu_Ilmanvaihtojärjestelmä_Säätötoimenpiteet</v>
      </c>
      <c r="C173" s="38" t="s">
        <v>202</v>
      </c>
      <c r="D173" s="15" t="s">
        <v>233</v>
      </c>
    </row>
    <row r="174" spans="2:4" x14ac:dyDescent="0.25">
      <c r="B174" s="14" t="str">
        <f t="shared" si="6"/>
        <v>Palvelu_Ilmanvaihtojärjestelmä_Yötuuletus</v>
      </c>
      <c r="C174" s="38" t="s">
        <v>125</v>
      </c>
      <c r="D174" s="15" t="s">
        <v>234</v>
      </c>
    </row>
    <row r="175" spans="2:4" x14ac:dyDescent="0.25">
      <c r="B175" s="14" t="str">
        <f t="shared" si="6"/>
        <v>Palvelu_Ilmanvaihtojärjestelmä_Muu</v>
      </c>
      <c r="C175" s="38" t="s">
        <v>91</v>
      </c>
      <c r="D175" s="15" t="s">
        <v>235</v>
      </c>
    </row>
    <row r="176" spans="2:4" x14ac:dyDescent="0.25">
      <c r="B176" s="2" t="s">
        <v>45</v>
      </c>
      <c r="C176" s="9" t="s">
        <v>93</v>
      </c>
      <c r="D176" s="16" t="s">
        <v>42</v>
      </c>
    </row>
    <row r="177" spans="2:4" x14ac:dyDescent="0.25">
      <c r="B177" s="14" t="str">
        <f>_xlfn.CONCAT($B$158,"_",$C$176,"_",C177)</f>
        <v>Palvelu_Käyttövesijärjestelmä_Käyttöveden lämpötila</v>
      </c>
      <c r="C177" s="38" t="s">
        <v>128</v>
      </c>
      <c r="D177" s="15" t="s">
        <v>155</v>
      </c>
    </row>
    <row r="178" spans="2:4" x14ac:dyDescent="0.25">
      <c r="B178" s="14" t="str">
        <f>_xlfn.CONCAT($B$158,"_",$C$176,"_",C178)</f>
        <v>Palvelu_Käyttövesijärjestelmä_Vesikalusteiden uusinnat</v>
      </c>
      <c r="C178" s="38" t="s">
        <v>127</v>
      </c>
      <c r="D178" s="15" t="s">
        <v>156</v>
      </c>
    </row>
    <row r="179" spans="2:4" x14ac:dyDescent="0.25">
      <c r="B179" s="14" t="str">
        <f>_xlfn.CONCAT($B$158,"_",$C$176,"_",C179)</f>
        <v>Palvelu_Käyttövesijärjestelmä_Vesikalusteiden virtaamat</v>
      </c>
      <c r="C179" s="38" t="s">
        <v>203</v>
      </c>
      <c r="D179" s="15" t="s">
        <v>157</v>
      </c>
    </row>
    <row r="180" spans="2:4" x14ac:dyDescent="0.25">
      <c r="B180" s="14" t="str">
        <f>_xlfn.CONCAT($B$158,"_",$C$176,"_",C180)</f>
        <v>Palvelu_Käyttövesijärjestelmä_Muu</v>
      </c>
      <c r="C180" s="38" t="s">
        <v>91</v>
      </c>
      <c r="D180" s="15" t="s">
        <v>158</v>
      </c>
    </row>
    <row r="181" spans="2:4" x14ac:dyDescent="0.25">
      <c r="B181" s="2" t="s">
        <v>45</v>
      </c>
      <c r="C181" s="9" t="s">
        <v>65</v>
      </c>
      <c r="D181" s="16" t="s">
        <v>42</v>
      </c>
    </row>
    <row r="182" spans="2:4" x14ac:dyDescent="0.25">
      <c r="B182" s="14" t="str">
        <f>_xlfn.CONCAT($B$158,"_",$C$181,"_",C182)</f>
        <v>Palvelu_Valaistus_Ohjaus</v>
      </c>
      <c r="C182" s="38" t="s">
        <v>130</v>
      </c>
      <c r="D182" s="15" t="s">
        <v>276</v>
      </c>
    </row>
    <row r="183" spans="2:4" x14ac:dyDescent="0.25">
      <c r="B183" s="14" t="str">
        <f>_xlfn.CONCAT($B$158,"_",$C$181,"_",C183)</f>
        <v>Palvelu_Valaistus_Uusinnat</v>
      </c>
      <c r="C183" s="38" t="s">
        <v>200</v>
      </c>
      <c r="D183" s="15" t="s">
        <v>277</v>
      </c>
    </row>
    <row r="184" spans="2:4" x14ac:dyDescent="0.25">
      <c r="B184" s="14" t="str">
        <f>_xlfn.CONCAT($B$158,"_",$C$181,"_",C184)</f>
        <v>Palvelu_Valaistus_Muu</v>
      </c>
      <c r="C184" s="38" t="s">
        <v>91</v>
      </c>
      <c r="D184" s="15" t="s">
        <v>278</v>
      </c>
    </row>
    <row r="185" spans="2:4" x14ac:dyDescent="0.25">
      <c r="B185" s="2" t="s">
        <v>45</v>
      </c>
      <c r="C185" s="9" t="s">
        <v>62</v>
      </c>
      <c r="D185" s="16" t="s">
        <v>42</v>
      </c>
    </row>
    <row r="186" spans="2:4" x14ac:dyDescent="0.25">
      <c r="B186" s="14" t="str">
        <f t="shared" ref="B186:B191" si="7">_xlfn.CONCAT($B$158,"_",$C$185,"_",C186)</f>
        <v>Palvelu_Jäähdytys_Kylmän jakelu ja luovutus</v>
      </c>
      <c r="C186" s="38" t="s">
        <v>186</v>
      </c>
      <c r="D186" s="15" t="s">
        <v>236</v>
      </c>
    </row>
    <row r="187" spans="2:4" x14ac:dyDescent="0.25">
      <c r="B187" s="14" t="str">
        <f t="shared" si="7"/>
        <v>Palvelu_Jäähdytys_Kylmän tuotannon tehostaminen</v>
      </c>
      <c r="C187" s="38" t="s">
        <v>185</v>
      </c>
      <c r="D187" s="15" t="s">
        <v>237</v>
      </c>
    </row>
    <row r="188" spans="2:4" x14ac:dyDescent="0.25">
      <c r="B188" s="14" t="str">
        <f t="shared" si="7"/>
        <v>Palvelu_Jäähdytys_Lauhdelämmön talteenotto</v>
      </c>
      <c r="C188" s="38" t="s">
        <v>131</v>
      </c>
      <c r="D188" s="15" t="s">
        <v>238</v>
      </c>
    </row>
    <row r="189" spans="2:4" x14ac:dyDescent="0.25">
      <c r="B189" s="14" t="str">
        <f t="shared" si="7"/>
        <v>Palvelu_Jäähdytys_Säädöt ja asetusarvot</v>
      </c>
      <c r="C189" s="40" t="s">
        <v>204</v>
      </c>
      <c r="D189" s="15" t="s">
        <v>239</v>
      </c>
    </row>
    <row r="190" spans="2:4" x14ac:dyDescent="0.25">
      <c r="B190" s="14" t="str">
        <f t="shared" si="7"/>
        <v>Palvelu_Jäähdytys_Vapaajäähdytys</v>
      </c>
      <c r="C190" s="38" t="s">
        <v>133</v>
      </c>
      <c r="D190" s="15" t="s">
        <v>240</v>
      </c>
    </row>
    <row r="191" spans="2:4" x14ac:dyDescent="0.25">
      <c r="B191" s="14" t="str">
        <f t="shared" si="7"/>
        <v>Palvelu_Jäähdytys_Muu</v>
      </c>
      <c r="C191" s="38" t="s">
        <v>91</v>
      </c>
      <c r="D191" s="15" t="s">
        <v>241</v>
      </c>
    </row>
    <row r="192" spans="2:4" x14ac:dyDescent="0.25">
      <c r="B192" s="2" t="s">
        <v>45</v>
      </c>
      <c r="C192" s="9" t="s">
        <v>77</v>
      </c>
      <c r="D192" s="16" t="s">
        <v>42</v>
      </c>
    </row>
    <row r="193" spans="2:4" x14ac:dyDescent="0.25">
      <c r="B193" s="14" t="str">
        <f>_xlfn.CONCAT($B$158,"_",$C$192,"_",C193)</f>
        <v>Palvelu_Rakenteet_Ikkunoiden ja ovien vaihto</v>
      </c>
      <c r="C193" s="38" t="s">
        <v>187</v>
      </c>
      <c r="D193" s="15" t="s">
        <v>242</v>
      </c>
    </row>
    <row r="194" spans="2:4" x14ac:dyDescent="0.25">
      <c r="B194" s="14" t="str">
        <f>_xlfn.CONCAT($B$158,"_",$C$192,"_",C194)</f>
        <v>Palvelu_Rakenteet_Rakenteiden tiivistäminen</v>
      </c>
      <c r="C194" s="38" t="s">
        <v>190</v>
      </c>
      <c r="D194" s="15" t="s">
        <v>243</v>
      </c>
    </row>
    <row r="195" spans="2:4" x14ac:dyDescent="0.25">
      <c r="B195" s="14" t="str">
        <f>_xlfn.CONCAT($B$158,"_",$C$192,"_",C195)</f>
        <v>Palvelu_Rakenteet_Ulkovaipan lisäeristys</v>
      </c>
      <c r="C195" s="38" t="s">
        <v>188</v>
      </c>
      <c r="D195" s="15" t="s">
        <v>244</v>
      </c>
    </row>
    <row r="196" spans="2:4" x14ac:dyDescent="0.25">
      <c r="B196" s="14" t="str">
        <f>_xlfn.CONCAT($B$158,"_",$C$192,"_",C196)</f>
        <v>Palvelu_Rakenteet_Yläpohjan lisäeristys</v>
      </c>
      <c r="C196" s="38" t="s">
        <v>189</v>
      </c>
      <c r="D196" s="15" t="s">
        <v>245</v>
      </c>
    </row>
    <row r="197" spans="2:4" x14ac:dyDescent="0.25">
      <c r="B197" s="14" t="str">
        <f>_xlfn.CONCAT($B$158,"_",$C$192,"_",C197)</f>
        <v>Palvelu_Rakenteet_Muu</v>
      </c>
      <c r="C197" s="38" t="s">
        <v>91</v>
      </c>
      <c r="D197" s="15" t="s">
        <v>246</v>
      </c>
    </row>
    <row r="198" spans="2:4" x14ac:dyDescent="0.25">
      <c r="B198" s="2" t="s">
        <v>45</v>
      </c>
      <c r="C198" s="9" t="s">
        <v>91</v>
      </c>
      <c r="D198" s="16" t="s">
        <v>42</v>
      </c>
    </row>
    <row r="199" spans="2:4" x14ac:dyDescent="0.25">
      <c r="B199" s="14" t="str">
        <f t="shared" ref="B199:B205" si="8">_xlfn.CONCAT($B$158,"_",$C$198,"_",C199)</f>
        <v>Palvelu_Muu_Aktiivinen kiinteistön energianhallinta</v>
      </c>
      <c r="C199" s="38" t="s">
        <v>267</v>
      </c>
      <c r="D199" s="15" t="s">
        <v>264</v>
      </c>
    </row>
    <row r="200" spans="2:4" x14ac:dyDescent="0.25">
      <c r="B200" s="14" t="str">
        <f t="shared" si="8"/>
        <v>Palvelu_Muu_Hukkalämmön hyödyntäminen toimipaikan ulkopuolella (myynti)</v>
      </c>
      <c r="C200" s="38" t="s">
        <v>195</v>
      </c>
      <c r="D200" s="15" t="s">
        <v>265</v>
      </c>
    </row>
    <row r="201" spans="2:4" x14ac:dyDescent="0.25">
      <c r="B201" s="14" t="str">
        <f t="shared" si="8"/>
        <v>Palvelu_Muu_Muut sähkölaitteet</v>
      </c>
      <c r="C201" s="38" t="s">
        <v>194</v>
      </c>
      <c r="D201" s="15" t="s">
        <v>266</v>
      </c>
    </row>
    <row r="202" spans="2:4" x14ac:dyDescent="0.25">
      <c r="B202" s="14" t="str">
        <f t="shared" si="8"/>
        <v>Palvelu_Muu_Sähköiset lämmitykset</v>
      </c>
      <c r="C202" s="38" t="s">
        <v>193</v>
      </c>
      <c r="D202" s="15" t="s">
        <v>279</v>
      </c>
    </row>
    <row r="203" spans="2:4" x14ac:dyDescent="0.25">
      <c r="B203" s="14" t="str">
        <f t="shared" si="8"/>
        <v>Palvelu_Muu_Tilatehokkuus</v>
      </c>
      <c r="C203" s="38" t="s">
        <v>134</v>
      </c>
      <c r="D203" s="15" t="s">
        <v>280</v>
      </c>
    </row>
    <row r="204" spans="2:4" x14ac:dyDescent="0.25">
      <c r="B204" s="14" t="str">
        <f t="shared" si="8"/>
        <v>Palvelu_Muu_Uudisrakentaminen</v>
      </c>
      <c r="C204" s="38" t="s">
        <v>135</v>
      </c>
      <c r="D204" s="15" t="s">
        <v>281</v>
      </c>
    </row>
    <row r="205" spans="2:4" ht="15.75" thickBot="1" x14ac:dyDescent="0.3">
      <c r="B205" s="14" t="str">
        <f t="shared" si="8"/>
        <v>Palvelu_Muu_Muu</v>
      </c>
      <c r="C205" s="41" t="s">
        <v>91</v>
      </c>
      <c r="D205" s="15" t="s">
        <v>282</v>
      </c>
    </row>
    <row r="206" spans="2:4" x14ac:dyDescent="0.25">
      <c r="B206" s="2" t="s">
        <v>45</v>
      </c>
      <c r="C206" s="10" t="s">
        <v>73</v>
      </c>
      <c r="D206" s="16" t="s">
        <v>42</v>
      </c>
    </row>
    <row r="207" spans="2:4" x14ac:dyDescent="0.25">
      <c r="B207" s="14" t="str">
        <f>_xlfn.CONCAT($B$158,"_",$C$206,"_",C207)</f>
        <v>Palvelu_Höyry ja lauhde_Höyry ja lauhde</v>
      </c>
      <c r="C207" s="38" t="s">
        <v>73</v>
      </c>
      <c r="D207" s="15" t="s">
        <v>255</v>
      </c>
    </row>
    <row r="208" spans="2:4" x14ac:dyDescent="0.25">
      <c r="B208" s="14" t="str">
        <f>_xlfn.CONCAT($B$158,"_",$C$206,"_",C208)</f>
        <v>Palvelu_Höyry ja lauhde_Muu</v>
      </c>
      <c r="C208" s="38" t="s">
        <v>91</v>
      </c>
      <c r="D208" s="20" t="s">
        <v>256</v>
      </c>
    </row>
    <row r="209" spans="2:4" x14ac:dyDescent="0.25">
      <c r="B209" s="2" t="s">
        <v>45</v>
      </c>
      <c r="C209" s="9" t="s">
        <v>201</v>
      </c>
      <c r="D209" s="16" t="s">
        <v>42</v>
      </c>
    </row>
    <row r="210" spans="2:4" x14ac:dyDescent="0.25">
      <c r="B210" s="14" t="str">
        <f>_xlfn.CONCAT($B$158,"_",$C$209,"_",C210)</f>
        <v>Palvelu_Kaupan kylmäjärjestelmät_Kylmäkalusteiden uusinnat</v>
      </c>
      <c r="C210" s="38" t="s">
        <v>143</v>
      </c>
      <c r="D210" s="15" t="s">
        <v>247</v>
      </c>
    </row>
    <row r="211" spans="2:4" x14ac:dyDescent="0.25">
      <c r="B211" s="14" t="str">
        <f>_xlfn.CONCAT($B$158,"_",$C$209,"_",C211)</f>
        <v>Palvelu_Kaupan kylmäjärjestelmät_Kylmätekniikka ja kylmän tuotanto</v>
      </c>
      <c r="C211" s="38" t="s">
        <v>144</v>
      </c>
      <c r="D211" s="15" t="s">
        <v>248</v>
      </c>
    </row>
    <row r="212" spans="2:4" x14ac:dyDescent="0.25">
      <c r="B212" s="14" t="str">
        <f>_xlfn.CONCAT($B$158,"_",$C$209,"_",C212)</f>
        <v>Palvelu_Kaupan kylmäjärjestelmät_Lauhdelämmön talteenotto</v>
      </c>
      <c r="C212" s="38" t="s">
        <v>131</v>
      </c>
      <c r="D212" s="15" t="s">
        <v>249</v>
      </c>
    </row>
    <row r="213" spans="2:4" x14ac:dyDescent="0.25">
      <c r="B213" s="14" t="str">
        <f>_xlfn.CONCAT($B$158,"_",$C$209,"_",C213)</f>
        <v>Palvelu_Kaupan kylmäjärjestelmät_Säätö ja asetusarvot</v>
      </c>
      <c r="C213" s="38" t="s">
        <v>132</v>
      </c>
      <c r="D213" s="15" t="s">
        <v>250</v>
      </c>
    </row>
    <row r="214" spans="2:4" x14ac:dyDescent="0.25">
      <c r="B214" s="14" t="str">
        <f>_xlfn.CONCAT($B$158,"_",$C$209,"_",C214)</f>
        <v>Palvelu_Kaupan kylmäjärjestelmät_Muu</v>
      </c>
      <c r="C214" s="38" t="s">
        <v>91</v>
      </c>
      <c r="D214" s="15" t="s">
        <v>251</v>
      </c>
    </row>
    <row r="215" spans="2:4" x14ac:dyDescent="0.25">
      <c r="B215" s="2" t="s">
        <v>45</v>
      </c>
      <c r="C215" s="13" t="s">
        <v>4</v>
      </c>
      <c r="D215" s="16" t="s">
        <v>42</v>
      </c>
    </row>
    <row r="216" spans="2:4" x14ac:dyDescent="0.25">
      <c r="B216" s="14" t="str">
        <f>_xlfn.CONCAT($B$158,"_",$C$215,"_",C216)</f>
        <v>Palvelu_Energiantuotanto_Aurinkosähkö</v>
      </c>
      <c r="C216" s="38" t="s">
        <v>85</v>
      </c>
      <c r="D216" s="15" t="s">
        <v>259</v>
      </c>
    </row>
    <row r="217" spans="2:4" x14ac:dyDescent="0.25">
      <c r="B217" s="14" t="str">
        <f>_xlfn.CONCAT($B$158,"_",$C$215,"_",C217)</f>
        <v>Palvelu_Energiantuotanto_Energiantuotannon tehostaminen</v>
      </c>
      <c r="C217" s="38" t="s">
        <v>263</v>
      </c>
      <c r="D217" s="15" t="s">
        <v>260</v>
      </c>
    </row>
    <row r="218" spans="2:4" x14ac:dyDescent="0.25">
      <c r="B218" s="14" t="str">
        <f>_xlfn.CONCAT($B$158,"_",$C$215,"_",C218)</f>
        <v>Palvelu_Energiantuotanto_Muu</v>
      </c>
      <c r="C218" s="38" t="s">
        <v>91</v>
      </c>
      <c r="D218" s="15" t="s">
        <v>261</v>
      </c>
    </row>
    <row r="219" spans="2:4" x14ac:dyDescent="0.25">
      <c r="B219" s="24" t="s">
        <v>3</v>
      </c>
    </row>
    <row r="220" spans="2:4" x14ac:dyDescent="0.25">
      <c r="B220" s="2" t="s">
        <v>45</v>
      </c>
      <c r="C220" s="8" t="s">
        <v>177</v>
      </c>
      <c r="D220" s="16" t="s">
        <v>42</v>
      </c>
    </row>
    <row r="221" spans="2:4" x14ac:dyDescent="0.25">
      <c r="B221" s="14" t="str">
        <f t="shared" ref="B221:B229" si="9">_xlfn.CONCAT($B$219,"_",$C$220,"_",C221)</f>
        <v>Kiinteistöala_Tilojen lämmitysjärjestelmä_Lämmöntuotannon tehostaminen</v>
      </c>
      <c r="C221" s="38" t="s">
        <v>179</v>
      </c>
      <c r="D221" s="15" t="s">
        <v>221</v>
      </c>
    </row>
    <row r="222" spans="2:4" x14ac:dyDescent="0.25">
      <c r="B222" s="14" t="str">
        <f t="shared" si="9"/>
        <v>Kiinteistöala_Tilojen lämmitysjärjestelmä_Lämmöntalteenotto ja kierrätys</v>
      </c>
      <c r="C222" s="38" t="s">
        <v>182</v>
      </c>
      <c r="D222" s="15" t="s">
        <v>222</v>
      </c>
    </row>
    <row r="223" spans="2:4" x14ac:dyDescent="0.25">
      <c r="B223" s="14" t="str">
        <f t="shared" si="9"/>
        <v>Kiinteistöala_Tilojen lämmitysjärjestelmä_Lämpöhäviöiden vähentäminen (eristykset)</v>
      </c>
      <c r="C223" s="38" t="s">
        <v>181</v>
      </c>
      <c r="D223" s="15" t="s">
        <v>223</v>
      </c>
    </row>
    <row r="224" spans="2:4" x14ac:dyDescent="0.25">
      <c r="B224" s="14" t="str">
        <f t="shared" si="9"/>
        <v>Kiinteistöala_Tilojen lämmitysjärjestelmä_Lämpöpumppu olemassa olevan lämmitysmuodon rinnalle</v>
      </c>
      <c r="C224" s="38" t="s">
        <v>183</v>
      </c>
      <c r="D224" s="15" t="s">
        <v>224</v>
      </c>
    </row>
    <row r="225" spans="2:7" x14ac:dyDescent="0.25">
      <c r="B225" s="14" t="str">
        <f t="shared" si="9"/>
        <v>Kiinteistöala_Tilojen lämmitysjärjestelmä_Lämpöpumppuun siirtyminen päälämmitysmuotona</v>
      </c>
      <c r="C225" s="38" t="s">
        <v>220</v>
      </c>
      <c r="D225" s="15" t="s">
        <v>225</v>
      </c>
      <c r="G225" s="19"/>
    </row>
    <row r="226" spans="2:7" x14ac:dyDescent="0.25">
      <c r="B226" s="14" t="str">
        <f t="shared" si="9"/>
        <v>Kiinteistöala_Tilojen lämmitysjärjestelmä_Peruslämmölle siirtäminen</v>
      </c>
      <c r="C226" s="38" t="s">
        <v>192</v>
      </c>
      <c r="D226" s="15" t="s">
        <v>226</v>
      </c>
      <c r="G226" s="20"/>
    </row>
    <row r="227" spans="2:7" x14ac:dyDescent="0.25">
      <c r="B227" s="14" t="str">
        <f t="shared" si="9"/>
        <v>Kiinteistöala_Tilojen lämmitysjärjestelmä_Sisälämpötilan muutokset</v>
      </c>
      <c r="C227" s="38" t="s">
        <v>206</v>
      </c>
      <c r="D227" s="15" t="s">
        <v>227</v>
      </c>
      <c r="G227" s="19"/>
    </row>
    <row r="228" spans="2:7" x14ac:dyDescent="0.25">
      <c r="B228" s="14" t="str">
        <f t="shared" si="9"/>
        <v xml:space="preserve">Kiinteistöala_Tilojen lämmitysjärjestelmä_Säädön ja ohjausten parantaminen </v>
      </c>
      <c r="C228" s="38" t="s">
        <v>180</v>
      </c>
      <c r="D228" s="15" t="s">
        <v>228</v>
      </c>
      <c r="G228" s="19"/>
    </row>
    <row r="229" spans="2:7" x14ac:dyDescent="0.25">
      <c r="B229" s="14" t="str">
        <f t="shared" si="9"/>
        <v>Kiinteistöala_Tilojen lämmitysjärjestelmä_Muu</v>
      </c>
      <c r="C229" s="38" t="s">
        <v>91</v>
      </c>
      <c r="D229" s="15" t="s">
        <v>229</v>
      </c>
      <c r="G229" s="19"/>
    </row>
    <row r="230" spans="2:7" x14ac:dyDescent="0.25">
      <c r="B230" s="2" t="s">
        <v>45</v>
      </c>
      <c r="C230" s="9" t="s">
        <v>53</v>
      </c>
      <c r="D230" s="16" t="s">
        <v>42</v>
      </c>
      <c r="G230" s="19"/>
    </row>
    <row r="231" spans="2:7" x14ac:dyDescent="0.25">
      <c r="B231" s="14" t="str">
        <f t="shared" ref="B231:B236" si="10">_xlfn.CONCAT($B$219,"_",$C$230,"_",C231)</f>
        <v>Kiinteistöala_Ilmanvaihtojärjestelmä_Käyntiajat ja niiden ohjaukset</v>
      </c>
      <c r="C231" s="40" t="s">
        <v>184</v>
      </c>
      <c r="D231" s="15" t="s">
        <v>230</v>
      </c>
      <c r="G231" s="19"/>
    </row>
    <row r="232" spans="2:7" x14ac:dyDescent="0.25">
      <c r="B232" s="14" t="str">
        <f t="shared" si="10"/>
        <v>Kiinteistöala_Ilmanvaihtojärjestelmä_Lämmöntalteenotto</v>
      </c>
      <c r="C232" s="38" t="s">
        <v>124</v>
      </c>
      <c r="D232" s="15" t="s">
        <v>231</v>
      </c>
      <c r="G232" s="19"/>
    </row>
    <row r="233" spans="2:7" x14ac:dyDescent="0.25">
      <c r="B233" s="14" t="str">
        <f t="shared" si="10"/>
        <v>Kiinteistöala_Ilmanvaihtojärjestelmä_Puhallin- tai järjestelmäuusinta</v>
      </c>
      <c r="C233" s="38" t="s">
        <v>126</v>
      </c>
      <c r="D233" s="15" t="s">
        <v>232</v>
      </c>
      <c r="G233" s="19"/>
    </row>
    <row r="234" spans="2:7" x14ac:dyDescent="0.25">
      <c r="B234" s="14" t="str">
        <f t="shared" si="10"/>
        <v>Kiinteistöala_Ilmanvaihtojärjestelmä_Säätötoimenpiteet</v>
      </c>
      <c r="C234" s="38" t="s">
        <v>202</v>
      </c>
      <c r="D234" s="15" t="s">
        <v>233</v>
      </c>
    </row>
    <row r="235" spans="2:7" x14ac:dyDescent="0.25">
      <c r="B235" s="14" t="str">
        <f t="shared" si="10"/>
        <v>Kiinteistöala_Ilmanvaihtojärjestelmä_Yötuuletus</v>
      </c>
      <c r="C235" s="38" t="s">
        <v>125</v>
      </c>
      <c r="D235" s="15" t="s">
        <v>234</v>
      </c>
    </row>
    <row r="236" spans="2:7" x14ac:dyDescent="0.25">
      <c r="B236" s="14" t="str">
        <f t="shared" si="10"/>
        <v>Kiinteistöala_Ilmanvaihtojärjestelmä_Muu</v>
      </c>
      <c r="C236" s="38" t="s">
        <v>91</v>
      </c>
      <c r="D236" s="15" t="s">
        <v>235</v>
      </c>
    </row>
    <row r="237" spans="2:7" x14ac:dyDescent="0.25">
      <c r="B237" s="2" t="s">
        <v>45</v>
      </c>
      <c r="C237" s="9" t="s">
        <v>93</v>
      </c>
      <c r="D237" s="16" t="s">
        <v>42</v>
      </c>
    </row>
    <row r="238" spans="2:7" ht="16.149999999999999" customHeight="1" x14ac:dyDescent="0.25">
      <c r="B238" s="14" t="str">
        <f>_xlfn.CONCAT($B$219,"_",$C$237,"_",C238)</f>
        <v>Kiinteistöala_Käyttövesijärjestelmä_Käyttöveden lämpötila</v>
      </c>
      <c r="C238" s="38" t="s">
        <v>128</v>
      </c>
      <c r="D238" s="15" t="s">
        <v>155</v>
      </c>
    </row>
    <row r="239" spans="2:7" ht="16.149999999999999" customHeight="1" x14ac:dyDescent="0.25">
      <c r="B239" s="14" t="str">
        <f>_xlfn.CONCAT($B$219,"_",$C$237,"_",C239)</f>
        <v>Kiinteistöala_Käyttövesijärjestelmä_Vesikalusteiden uusinnat</v>
      </c>
      <c r="C239" s="38" t="s">
        <v>127</v>
      </c>
      <c r="D239" s="15" t="s">
        <v>156</v>
      </c>
    </row>
    <row r="240" spans="2:7" x14ac:dyDescent="0.25">
      <c r="B240" s="14" t="str">
        <f>_xlfn.CONCAT($B$219,"_",$C$237,"_",C240)</f>
        <v>Kiinteistöala_Käyttövesijärjestelmä_Vesikalusteiden virtaamat</v>
      </c>
      <c r="C240" s="38" t="s">
        <v>203</v>
      </c>
      <c r="D240" s="15" t="s">
        <v>157</v>
      </c>
    </row>
    <row r="241" spans="2:4" x14ac:dyDescent="0.25">
      <c r="B241" s="14" t="str">
        <f>_xlfn.CONCAT($B$219,"_",$C$237,"_",C241)</f>
        <v>Kiinteistöala_Käyttövesijärjestelmä_Muu</v>
      </c>
      <c r="C241" s="38" t="s">
        <v>91</v>
      </c>
      <c r="D241" s="15" t="s">
        <v>158</v>
      </c>
    </row>
    <row r="242" spans="2:4" x14ac:dyDescent="0.25">
      <c r="B242" s="2" t="s">
        <v>45</v>
      </c>
      <c r="C242" s="9" t="s">
        <v>65</v>
      </c>
      <c r="D242" s="16" t="s">
        <v>42</v>
      </c>
    </row>
    <row r="243" spans="2:4" x14ac:dyDescent="0.25">
      <c r="B243" s="14" t="str">
        <f>_xlfn.CONCAT($B$219,"_",$C$242,"_",C243)</f>
        <v>Kiinteistöala_Valaistus_Ohjaus</v>
      </c>
      <c r="C243" s="38" t="s">
        <v>130</v>
      </c>
      <c r="D243" s="15" t="s">
        <v>276</v>
      </c>
    </row>
    <row r="244" spans="2:4" x14ac:dyDescent="0.25">
      <c r="B244" s="14" t="str">
        <f>_xlfn.CONCAT($B$219,"_",$C$242,"_",C244)</f>
        <v>Kiinteistöala_Valaistus_Uusinnat</v>
      </c>
      <c r="C244" s="38" t="s">
        <v>200</v>
      </c>
      <c r="D244" s="15" t="s">
        <v>277</v>
      </c>
    </row>
    <row r="245" spans="2:4" x14ac:dyDescent="0.25">
      <c r="B245" s="14" t="str">
        <f>_xlfn.CONCAT($B$219,"_",$C$242,"_",C245)</f>
        <v>Kiinteistöala_Valaistus_Muu</v>
      </c>
      <c r="C245" s="38" t="s">
        <v>91</v>
      </c>
      <c r="D245" s="15" t="s">
        <v>278</v>
      </c>
    </row>
    <row r="246" spans="2:4" x14ac:dyDescent="0.25">
      <c r="B246" s="2" t="s">
        <v>45</v>
      </c>
      <c r="C246" s="9" t="s">
        <v>62</v>
      </c>
      <c r="D246" s="16" t="s">
        <v>42</v>
      </c>
    </row>
    <row r="247" spans="2:4" x14ac:dyDescent="0.25">
      <c r="B247" s="14" t="str">
        <f t="shared" ref="B247:B252" si="11">_xlfn.CONCAT($B$219,"_",$C$246,"_",C247)</f>
        <v>Kiinteistöala_Jäähdytys_Kylmän jakelu ja luovutus</v>
      </c>
      <c r="C247" s="38" t="s">
        <v>186</v>
      </c>
      <c r="D247" s="15" t="s">
        <v>236</v>
      </c>
    </row>
    <row r="248" spans="2:4" x14ac:dyDescent="0.25">
      <c r="B248" s="14" t="str">
        <f t="shared" si="11"/>
        <v>Kiinteistöala_Jäähdytys_Kylmän tuotannon tehostaminen</v>
      </c>
      <c r="C248" s="38" t="s">
        <v>185</v>
      </c>
      <c r="D248" s="15" t="s">
        <v>237</v>
      </c>
    </row>
    <row r="249" spans="2:4" x14ac:dyDescent="0.25">
      <c r="B249" s="14" t="str">
        <f t="shared" si="11"/>
        <v>Kiinteistöala_Jäähdytys_Lauhdelämmön talteenotto</v>
      </c>
      <c r="C249" s="38" t="s">
        <v>131</v>
      </c>
      <c r="D249" s="15" t="s">
        <v>238</v>
      </c>
    </row>
    <row r="250" spans="2:4" x14ac:dyDescent="0.25">
      <c r="B250" s="14" t="str">
        <f t="shared" si="11"/>
        <v>Kiinteistöala_Jäähdytys_Säädöt ja asetusarvot</v>
      </c>
      <c r="C250" s="40" t="s">
        <v>204</v>
      </c>
      <c r="D250" s="15" t="s">
        <v>239</v>
      </c>
    </row>
    <row r="251" spans="2:4" x14ac:dyDescent="0.25">
      <c r="B251" s="14" t="str">
        <f t="shared" si="11"/>
        <v>Kiinteistöala_Jäähdytys_Vapaajäähdytys</v>
      </c>
      <c r="C251" s="38" t="s">
        <v>133</v>
      </c>
      <c r="D251" s="15" t="s">
        <v>240</v>
      </c>
    </row>
    <row r="252" spans="2:4" x14ac:dyDescent="0.25">
      <c r="B252" s="14" t="str">
        <f t="shared" si="11"/>
        <v>Kiinteistöala_Jäähdytys_Muu</v>
      </c>
      <c r="C252" s="38" t="s">
        <v>91</v>
      </c>
      <c r="D252" s="15" t="s">
        <v>241</v>
      </c>
    </row>
    <row r="253" spans="2:4" x14ac:dyDescent="0.25">
      <c r="B253" s="2" t="s">
        <v>45</v>
      </c>
      <c r="C253" s="9" t="s">
        <v>77</v>
      </c>
      <c r="D253" s="16" t="s">
        <v>42</v>
      </c>
    </row>
    <row r="254" spans="2:4" x14ac:dyDescent="0.25">
      <c r="B254" s="14" t="str">
        <f>_xlfn.CONCAT($B$219,"_",$C$253,"_",C254)</f>
        <v>Kiinteistöala_Rakenteet_Ikkunoiden ja ovien vaihto</v>
      </c>
      <c r="C254" s="38" t="s">
        <v>187</v>
      </c>
      <c r="D254" s="15" t="s">
        <v>242</v>
      </c>
    </row>
    <row r="255" spans="2:4" x14ac:dyDescent="0.25">
      <c r="B255" s="14" t="str">
        <f>_xlfn.CONCAT($B$219,"_",$C$253,"_",C255)</f>
        <v>Kiinteistöala_Rakenteet_Rakenteiden tiivistäminen</v>
      </c>
      <c r="C255" s="38" t="s">
        <v>190</v>
      </c>
      <c r="D255" s="15" t="s">
        <v>243</v>
      </c>
    </row>
    <row r="256" spans="2:4" x14ac:dyDescent="0.25">
      <c r="B256" s="14" t="str">
        <f>_xlfn.CONCAT($B$219,"_",$C$253,"_",C256)</f>
        <v>Kiinteistöala_Rakenteet_Ulkovaipan lisäeristys</v>
      </c>
      <c r="C256" s="38" t="s">
        <v>188</v>
      </c>
      <c r="D256" s="15" t="s">
        <v>244</v>
      </c>
    </row>
    <row r="257" spans="2:8" x14ac:dyDescent="0.25">
      <c r="B257" s="14" t="str">
        <f>_xlfn.CONCAT($B$219,"_",$C$253,"_",C257)</f>
        <v>Kiinteistöala_Rakenteet_Yläpohjan lisäeristys</v>
      </c>
      <c r="C257" s="38" t="s">
        <v>189</v>
      </c>
      <c r="D257" s="15" t="s">
        <v>245</v>
      </c>
    </row>
    <row r="258" spans="2:8" x14ac:dyDescent="0.25">
      <c r="B258" s="14" t="str">
        <f>_xlfn.CONCAT($B$219,"_",$C$253,"_",C258)</f>
        <v>Kiinteistöala_Rakenteet_Muu</v>
      </c>
      <c r="C258" s="38" t="s">
        <v>91</v>
      </c>
      <c r="D258" s="15" t="s">
        <v>246</v>
      </c>
    </row>
    <row r="259" spans="2:8" x14ac:dyDescent="0.25">
      <c r="B259" s="2" t="s">
        <v>45</v>
      </c>
      <c r="C259" s="9" t="s">
        <v>91</v>
      </c>
      <c r="D259" s="16" t="s">
        <v>42</v>
      </c>
    </row>
    <row r="260" spans="2:8" x14ac:dyDescent="0.25">
      <c r="B260" s="14" t="str">
        <f t="shared" ref="B260:B266" si="12">_xlfn.CONCAT($B$219,"_",$C$259,"_",C260)</f>
        <v>Kiinteistöala_Muu_Aktiivinen kiinteistön energianhallinta</v>
      </c>
      <c r="C260" s="38" t="s">
        <v>267</v>
      </c>
      <c r="D260" s="15" t="s">
        <v>259</v>
      </c>
    </row>
    <row r="261" spans="2:8" x14ac:dyDescent="0.25">
      <c r="B261" s="14" t="str">
        <f t="shared" si="12"/>
        <v>Kiinteistöala_Muu_Hukkalämmön hyödyntäminen toimipaikan ulkopuolella (myynti)</v>
      </c>
      <c r="C261" s="38" t="s">
        <v>195</v>
      </c>
      <c r="D261" s="15" t="s">
        <v>260</v>
      </c>
    </row>
    <row r="262" spans="2:8" x14ac:dyDescent="0.25">
      <c r="B262" s="14" t="str">
        <f t="shared" si="12"/>
        <v>Kiinteistöala_Muu_Muut sähkölaitteet</v>
      </c>
      <c r="C262" s="38" t="s">
        <v>194</v>
      </c>
      <c r="D262" s="15" t="s">
        <v>261</v>
      </c>
    </row>
    <row r="263" spans="2:8" x14ac:dyDescent="0.25">
      <c r="B263" s="14" t="str">
        <f t="shared" si="12"/>
        <v>Kiinteistöala_Muu_Sähköiset lämmitykset</v>
      </c>
      <c r="C263" s="38" t="s">
        <v>193</v>
      </c>
      <c r="D263" s="15" t="s">
        <v>262</v>
      </c>
    </row>
    <row r="264" spans="2:8" x14ac:dyDescent="0.25">
      <c r="B264" s="14" t="str">
        <f t="shared" si="12"/>
        <v>Kiinteistöala_Muu_Tilatehokkuus</v>
      </c>
      <c r="C264" s="38" t="s">
        <v>134</v>
      </c>
      <c r="D264" s="15" t="s">
        <v>283</v>
      </c>
    </row>
    <row r="265" spans="2:8" x14ac:dyDescent="0.25">
      <c r="B265" s="14" t="str">
        <f t="shared" si="12"/>
        <v>Kiinteistöala_Muu_Uudisrakentaminen</v>
      </c>
      <c r="C265" s="38" t="s">
        <v>135</v>
      </c>
      <c r="D265" s="15" t="s">
        <v>284</v>
      </c>
    </row>
    <row r="266" spans="2:8" ht="15.75" thickBot="1" x14ac:dyDescent="0.3">
      <c r="B266" s="14" t="str">
        <f t="shared" si="12"/>
        <v>Kiinteistöala_Muu_Muu</v>
      </c>
      <c r="C266" s="41" t="s">
        <v>91</v>
      </c>
      <c r="D266" s="15" t="s">
        <v>285</v>
      </c>
    </row>
    <row r="267" spans="2:8" x14ac:dyDescent="0.25">
      <c r="B267" s="2" t="s">
        <v>45</v>
      </c>
      <c r="C267" s="10" t="s">
        <v>73</v>
      </c>
      <c r="D267" s="16" t="s">
        <v>42</v>
      </c>
    </row>
    <row r="268" spans="2:8" x14ac:dyDescent="0.25">
      <c r="B268" s="14" t="str">
        <f>_xlfn.CONCAT($B$219,"_",$C$267,"_",C268)</f>
        <v>Kiinteistöala_Höyry ja lauhde_Höyry ja lauhde</v>
      </c>
      <c r="C268" s="38" t="s">
        <v>73</v>
      </c>
      <c r="D268" s="15" t="s">
        <v>247</v>
      </c>
    </row>
    <row r="269" spans="2:8" x14ac:dyDescent="0.25">
      <c r="B269" s="14" t="str">
        <f>_xlfn.CONCAT($B$219,"_",$C$267,"_",C269)</f>
        <v>Kiinteistöala_Höyry ja lauhde_Muu</v>
      </c>
      <c r="C269" s="38" t="s">
        <v>91</v>
      </c>
      <c r="D269" s="20" t="s">
        <v>248</v>
      </c>
    </row>
    <row r="270" spans="2:8" x14ac:dyDescent="0.25">
      <c r="B270" s="2" t="s">
        <v>45</v>
      </c>
      <c r="C270" s="13" t="s">
        <v>4</v>
      </c>
      <c r="D270" s="16" t="s">
        <v>42</v>
      </c>
    </row>
    <row r="271" spans="2:8" x14ac:dyDescent="0.25">
      <c r="B271" s="14" t="str">
        <f>_xlfn.CONCAT($B$219,"_",$C$270,"_",C271)</f>
        <v>Kiinteistöala_Energiantuotanto_Aurinkosähkö</v>
      </c>
      <c r="C271" s="38" t="s">
        <v>85</v>
      </c>
      <c r="D271" s="15" t="s">
        <v>255</v>
      </c>
    </row>
    <row r="272" spans="2:8" x14ac:dyDescent="0.25">
      <c r="B272" s="14" t="str">
        <f>_xlfn.CONCAT($B$219,"_",$C$270,"_",C272)</f>
        <v>Kiinteistöala_Energiantuotanto_Energiantuotannon tehostaminen</v>
      </c>
      <c r="C272" s="38" t="s">
        <v>263</v>
      </c>
      <c r="D272" s="15" t="s">
        <v>256</v>
      </c>
      <c r="F272" s="19"/>
      <c r="G272" s="20"/>
      <c r="H272" s="20"/>
    </row>
    <row r="273" spans="2:60" x14ac:dyDescent="0.25">
      <c r="B273" s="14" t="str">
        <f>_xlfn.CONCAT($B$219,"_",$C$270,"_",C273)</f>
        <v>Kiinteistöala_Energiantuotanto_Muu</v>
      </c>
      <c r="C273" s="38" t="s">
        <v>91</v>
      </c>
      <c r="D273" s="15" t="s">
        <v>257</v>
      </c>
    </row>
    <row r="274" spans="2:60" x14ac:dyDescent="0.25">
      <c r="B274" s="24" t="s">
        <v>386</v>
      </c>
    </row>
    <row r="275" spans="2:60" x14ac:dyDescent="0.25">
      <c r="B275" s="2" t="s">
        <v>45</v>
      </c>
      <c r="C275" s="8" t="s">
        <v>177</v>
      </c>
      <c r="D275" s="16" t="s">
        <v>42</v>
      </c>
    </row>
    <row r="276" spans="2:60" x14ac:dyDescent="0.25">
      <c r="B276" s="14" t="str">
        <f t="shared" ref="B276:B284" si="13">_xlfn.CONCAT($B$274,"_",$C$275,"_",C276)</f>
        <v>Julkinen ala_Tilojen lämmitysjärjestelmä_Lämmöntuotannon tehostaminen</v>
      </c>
      <c r="C276" s="38" t="s">
        <v>179</v>
      </c>
      <c r="D276" s="15" t="s">
        <v>221</v>
      </c>
    </row>
    <row r="277" spans="2:60" x14ac:dyDescent="0.25">
      <c r="B277" s="14" t="str">
        <f t="shared" si="13"/>
        <v>Julkinen ala_Tilojen lämmitysjärjestelmä_Lämmöntalteenotto ja kierrätys</v>
      </c>
      <c r="C277" s="38" t="s">
        <v>182</v>
      </c>
      <c r="D277" s="15" t="s">
        <v>222</v>
      </c>
    </row>
    <row r="278" spans="2:60" x14ac:dyDescent="0.25">
      <c r="B278" s="14" t="str">
        <f t="shared" si="13"/>
        <v>Julkinen ala_Tilojen lämmitysjärjestelmä_Lämpöhäviöiden vähentäminen (eristykset)</v>
      </c>
      <c r="C278" s="38" t="s">
        <v>181</v>
      </c>
      <c r="D278" s="15" t="s">
        <v>223</v>
      </c>
    </row>
    <row r="279" spans="2:60" x14ac:dyDescent="0.25">
      <c r="B279" s="14" t="str">
        <f t="shared" si="13"/>
        <v>Julkinen ala_Tilojen lämmitysjärjestelmä_Lämpöpumppu olemassa olevan lämmitysmuodon rinnalle</v>
      </c>
      <c r="C279" s="38" t="s">
        <v>183</v>
      </c>
      <c r="D279" s="15" t="s">
        <v>224</v>
      </c>
    </row>
    <row r="280" spans="2:60" x14ac:dyDescent="0.25">
      <c r="B280" s="14" t="str">
        <f t="shared" si="13"/>
        <v>Julkinen ala_Tilojen lämmitysjärjestelmä_Lämpöpumppuun siirtyminen päälämmitysmuotona</v>
      </c>
      <c r="C280" s="38" t="s">
        <v>220</v>
      </c>
      <c r="D280" s="15" t="s">
        <v>225</v>
      </c>
    </row>
    <row r="281" spans="2:60" x14ac:dyDescent="0.25">
      <c r="B281" s="14" t="str">
        <f t="shared" si="13"/>
        <v>Julkinen ala_Tilojen lämmitysjärjestelmä_Peruslämmölle siirtäminen</v>
      </c>
      <c r="C281" s="38" t="s">
        <v>192</v>
      </c>
      <c r="D281" s="15" t="s">
        <v>226</v>
      </c>
    </row>
    <row r="282" spans="2:60" x14ac:dyDescent="0.25">
      <c r="B282" s="14" t="str">
        <f t="shared" si="13"/>
        <v>Julkinen ala_Tilojen lämmitysjärjestelmä_Sisälämpötilan muutokset</v>
      </c>
      <c r="C282" s="38" t="s">
        <v>206</v>
      </c>
      <c r="D282" s="15" t="s">
        <v>227</v>
      </c>
    </row>
    <row r="283" spans="2:60" x14ac:dyDescent="0.25">
      <c r="B283" s="14" t="str">
        <f t="shared" si="13"/>
        <v xml:space="preserve">Julkinen ala_Tilojen lämmitysjärjestelmä_Säädön ja ohjausten parantaminen </v>
      </c>
      <c r="C283" s="38" t="s">
        <v>180</v>
      </c>
      <c r="D283" s="15" t="s">
        <v>228</v>
      </c>
    </row>
    <row r="284" spans="2:60" x14ac:dyDescent="0.25">
      <c r="B284" s="14" t="str">
        <f t="shared" si="13"/>
        <v>Julkinen ala_Tilojen lämmitysjärjestelmä_Muu</v>
      </c>
      <c r="C284" s="38" t="s">
        <v>91</v>
      </c>
      <c r="D284" s="15" t="s">
        <v>229</v>
      </c>
      <c r="F284" s="3"/>
    </row>
    <row r="285" spans="2:60" x14ac:dyDescent="0.25">
      <c r="B285" s="2" t="s">
        <v>45</v>
      </c>
      <c r="C285" s="9" t="s">
        <v>53</v>
      </c>
      <c r="D285" s="16" t="s">
        <v>42</v>
      </c>
    </row>
    <row r="286" spans="2:60" x14ac:dyDescent="0.25">
      <c r="B286" s="14" t="str">
        <f t="shared" ref="B286:B291" si="14">_xlfn.CONCAT($B$274,"_",$C$285,"_",C286)</f>
        <v>Julkinen ala_Ilmanvaihtojärjestelmä_Käyntiajat ja niiden ohjaukset</v>
      </c>
      <c r="C286" s="40" t="s">
        <v>184</v>
      </c>
      <c r="D286" s="15" t="s">
        <v>230</v>
      </c>
      <c r="I286" s="19"/>
      <c r="M286" s="19"/>
      <c r="Q286" s="19"/>
      <c r="R286" s="20"/>
      <c r="S286" s="19"/>
      <c r="T286" s="19"/>
      <c r="U286" s="19"/>
      <c r="Y286" s="20"/>
      <c r="AC286" s="20"/>
      <c r="AD286" s="19"/>
      <c r="AE286" s="19"/>
      <c r="AF286" s="20"/>
      <c r="AG286" s="19"/>
      <c r="AK286" s="19"/>
      <c r="AL286" s="19"/>
      <c r="AM286" s="20"/>
      <c r="AN286" s="19"/>
      <c r="AO286" s="19"/>
      <c r="AP286" s="19"/>
      <c r="AQ286" s="20"/>
      <c r="AR286" s="19"/>
      <c r="AS286" s="19"/>
      <c r="AT286" s="19"/>
      <c r="AU286" s="20"/>
      <c r="AV286" s="19"/>
      <c r="AX286" s="19"/>
      <c r="AY286" s="20"/>
      <c r="AZ286" s="19"/>
      <c r="BB286" s="19"/>
      <c r="BC286" s="20"/>
      <c r="BD286" s="19"/>
      <c r="BF286" s="19"/>
      <c r="BG286" s="20"/>
      <c r="BH286" s="19"/>
    </row>
    <row r="287" spans="2:60" x14ac:dyDescent="0.25">
      <c r="B287" s="14" t="str">
        <f t="shared" si="14"/>
        <v>Julkinen ala_Ilmanvaihtojärjestelmä_Lämmöntalteenotto</v>
      </c>
      <c r="C287" s="38" t="s">
        <v>124</v>
      </c>
      <c r="D287" s="15" t="s">
        <v>231</v>
      </c>
      <c r="I287" s="19"/>
      <c r="M287" s="19"/>
      <c r="Q287" s="19"/>
      <c r="R287" s="20"/>
      <c r="S287" s="19"/>
      <c r="T287" s="19"/>
      <c r="U287" s="19"/>
      <c r="Y287" s="20"/>
      <c r="AC287" s="20"/>
      <c r="AD287" s="19"/>
      <c r="AE287" s="19"/>
      <c r="AF287" s="20"/>
      <c r="AG287" s="19"/>
      <c r="AK287" s="19"/>
      <c r="AL287" s="19"/>
      <c r="AM287" s="20"/>
      <c r="AN287" s="19"/>
      <c r="AO287" s="19"/>
      <c r="AP287" s="19"/>
      <c r="AQ287" s="20"/>
      <c r="AR287" s="19"/>
      <c r="AS287" s="19"/>
      <c r="AT287" s="19"/>
      <c r="AU287" s="20"/>
      <c r="AV287" s="19"/>
      <c r="AX287" s="19"/>
      <c r="AY287" s="20"/>
      <c r="AZ287" s="19"/>
      <c r="BB287" s="19"/>
      <c r="BC287" s="20"/>
      <c r="BD287" s="19"/>
      <c r="BF287" s="19"/>
      <c r="BG287" s="20"/>
      <c r="BH287" s="19"/>
    </row>
    <row r="288" spans="2:60" x14ac:dyDescent="0.25">
      <c r="B288" s="14" t="str">
        <f t="shared" si="14"/>
        <v>Julkinen ala_Ilmanvaihtojärjestelmä_Puhallin- tai järjestelmäuusinta</v>
      </c>
      <c r="C288" s="38" t="s">
        <v>126</v>
      </c>
      <c r="D288" s="15" t="s">
        <v>232</v>
      </c>
      <c r="I288" s="19"/>
      <c r="M288" s="19"/>
      <c r="Q288" s="19"/>
      <c r="R288" s="20"/>
      <c r="S288" s="19"/>
      <c r="T288" s="19"/>
      <c r="U288" s="19"/>
      <c r="Y288" s="20"/>
      <c r="Z288" s="19"/>
      <c r="AA288" s="19"/>
      <c r="AB288" s="19"/>
      <c r="AC288" s="20"/>
      <c r="AD288" s="19"/>
      <c r="AE288" s="19"/>
      <c r="AF288" s="20"/>
      <c r="AG288" s="19"/>
      <c r="AK288" s="19"/>
      <c r="AL288" s="19"/>
      <c r="AM288" s="20"/>
      <c r="AN288" s="19"/>
      <c r="AO288" s="19"/>
      <c r="AP288" s="19"/>
      <c r="AQ288" s="20"/>
      <c r="AR288" s="19"/>
      <c r="AS288" s="19"/>
      <c r="AT288" s="19"/>
      <c r="AU288" s="20"/>
      <c r="AV288" s="19"/>
      <c r="AX288" s="19"/>
      <c r="AY288" s="20"/>
      <c r="AZ288" s="19"/>
      <c r="BB288" s="19"/>
      <c r="BC288" s="20"/>
      <c r="BD288" s="19"/>
      <c r="BF288" s="19"/>
      <c r="BG288" s="20"/>
      <c r="BH288" s="19"/>
    </row>
    <row r="289" spans="2:60" ht="15" customHeight="1" x14ac:dyDescent="0.25">
      <c r="B289" s="14" t="str">
        <f t="shared" si="14"/>
        <v>Julkinen ala_Ilmanvaihtojärjestelmä_Säätötoimenpiteet</v>
      </c>
      <c r="C289" s="38" t="s">
        <v>202</v>
      </c>
      <c r="D289" s="15" t="s">
        <v>233</v>
      </c>
      <c r="F289" s="19"/>
      <c r="G289" s="19"/>
      <c r="H289" s="20"/>
      <c r="I289" s="19"/>
      <c r="M289" s="19"/>
      <c r="Q289" s="19"/>
      <c r="R289" s="20"/>
      <c r="S289" s="19"/>
      <c r="T289" s="19"/>
      <c r="U289" s="19"/>
      <c r="Y289" s="20"/>
      <c r="Z289" s="19"/>
      <c r="AA289" s="19"/>
      <c r="AB289" s="19"/>
      <c r="AC289" s="20"/>
      <c r="AD289" s="19"/>
      <c r="AE289" s="19"/>
      <c r="AF289" s="20"/>
      <c r="AG289" s="19"/>
      <c r="AK289" s="19"/>
      <c r="AL289" s="19"/>
      <c r="AM289" s="20"/>
      <c r="AN289" s="19"/>
      <c r="AO289" s="19"/>
      <c r="AP289" s="19"/>
      <c r="AQ289" s="20"/>
      <c r="AR289" s="19"/>
      <c r="AS289" s="19"/>
      <c r="AT289" s="19"/>
      <c r="AU289" s="20"/>
      <c r="AV289" s="19"/>
      <c r="AX289" s="19"/>
      <c r="AY289" s="20"/>
      <c r="AZ289" s="19"/>
      <c r="BB289" s="19"/>
      <c r="BC289" s="20"/>
      <c r="BD289" s="19"/>
      <c r="BF289" s="19"/>
      <c r="BG289" s="20"/>
      <c r="BH289" s="19"/>
    </row>
    <row r="290" spans="2:60" x14ac:dyDescent="0.25">
      <c r="B290" s="14" t="str">
        <f t="shared" si="14"/>
        <v>Julkinen ala_Ilmanvaihtojärjestelmä_Yötuuletus</v>
      </c>
      <c r="C290" s="38" t="s">
        <v>125</v>
      </c>
      <c r="D290" s="15" t="s">
        <v>234</v>
      </c>
      <c r="F290" s="19"/>
      <c r="G290" s="19"/>
      <c r="H290" s="20"/>
      <c r="I290" s="19"/>
      <c r="M290" s="19"/>
      <c r="N290" s="19"/>
      <c r="O290" s="20"/>
      <c r="P290" s="19"/>
      <c r="Q290" s="19"/>
      <c r="R290" s="20"/>
      <c r="S290" s="19"/>
      <c r="T290" s="19"/>
      <c r="U290" s="19"/>
      <c r="Y290" s="20"/>
      <c r="Z290" s="19"/>
      <c r="AA290" s="19"/>
      <c r="AB290" s="19"/>
      <c r="AC290" s="20"/>
      <c r="AD290" s="19"/>
      <c r="AE290" s="19"/>
      <c r="AF290" s="20"/>
      <c r="AG290" s="19"/>
      <c r="AK290" s="19"/>
      <c r="AL290" s="19"/>
      <c r="AM290" s="20"/>
      <c r="AN290" s="19"/>
      <c r="AO290" s="19"/>
      <c r="AP290" s="19"/>
      <c r="AQ290" s="20"/>
      <c r="AR290" s="19"/>
      <c r="AS290" s="19"/>
      <c r="AT290" s="19"/>
      <c r="AU290" s="20"/>
      <c r="AV290" s="19"/>
      <c r="AX290" s="19"/>
      <c r="AY290" s="20"/>
      <c r="AZ290" s="19"/>
      <c r="BB290" s="19"/>
      <c r="BC290" s="20"/>
      <c r="BD290" s="19"/>
      <c r="BF290" s="19"/>
      <c r="BG290" s="20"/>
      <c r="BH290" s="19"/>
    </row>
    <row r="291" spans="2:60" x14ac:dyDescent="0.25">
      <c r="B291" s="14" t="str">
        <f t="shared" si="14"/>
        <v>Julkinen ala_Ilmanvaihtojärjestelmä_Muu</v>
      </c>
      <c r="C291" s="38" t="s">
        <v>91</v>
      </c>
      <c r="D291" s="15" t="s">
        <v>235</v>
      </c>
      <c r="F291" s="19"/>
      <c r="G291" s="19"/>
      <c r="H291" s="19"/>
      <c r="I291" s="19"/>
      <c r="J291" s="19"/>
      <c r="K291" s="19"/>
      <c r="L291" s="19"/>
      <c r="M291" s="19"/>
      <c r="N291" s="19"/>
      <c r="O291" s="20"/>
      <c r="P291" s="19"/>
      <c r="Q291" s="19"/>
      <c r="R291" s="20"/>
      <c r="S291" s="19"/>
      <c r="T291" s="19"/>
      <c r="U291" s="19"/>
      <c r="Y291" s="20"/>
      <c r="Z291" s="19"/>
      <c r="AA291" s="19"/>
      <c r="AB291" s="19"/>
      <c r="AC291" s="20"/>
      <c r="AD291" s="19"/>
      <c r="AE291" s="19"/>
      <c r="AF291" s="20"/>
      <c r="AG291" s="19"/>
      <c r="AK291" s="19"/>
      <c r="AL291" s="19"/>
      <c r="AM291" s="20"/>
      <c r="AN291" s="19"/>
      <c r="AO291" s="19"/>
      <c r="AP291" s="19"/>
      <c r="AQ291" s="20"/>
      <c r="AR291" s="19"/>
      <c r="AS291" s="19"/>
      <c r="AT291" s="19"/>
      <c r="AU291" s="20"/>
      <c r="AV291" s="19"/>
      <c r="AX291" s="19"/>
      <c r="AY291" s="20"/>
      <c r="AZ291" s="19"/>
      <c r="BB291" s="19"/>
      <c r="BC291" s="20"/>
      <c r="BD291" s="19"/>
      <c r="BF291" s="19"/>
      <c r="BG291" s="20"/>
      <c r="BH291" s="19"/>
    </row>
    <row r="292" spans="2:60" x14ac:dyDescent="0.25">
      <c r="B292" s="2" t="s">
        <v>45</v>
      </c>
      <c r="C292" s="9" t="s">
        <v>93</v>
      </c>
      <c r="D292" s="16" t="s">
        <v>42</v>
      </c>
      <c r="F292" s="19"/>
      <c r="G292" s="19"/>
      <c r="H292" s="19"/>
      <c r="I292" s="19"/>
      <c r="J292" s="19"/>
      <c r="K292" s="19"/>
      <c r="L292" s="19"/>
      <c r="M292" s="19"/>
      <c r="N292" s="19"/>
      <c r="O292" s="20"/>
      <c r="P292" s="19"/>
      <c r="Q292" s="19"/>
      <c r="R292" s="20"/>
      <c r="S292" s="19"/>
      <c r="T292" s="19"/>
      <c r="U292" s="19"/>
      <c r="Y292" s="20"/>
      <c r="Z292" s="19"/>
      <c r="AA292" s="19"/>
      <c r="AB292" s="19"/>
      <c r="AC292" s="20"/>
      <c r="AD292" s="19"/>
      <c r="AE292" s="19"/>
      <c r="AF292" s="20"/>
      <c r="AG292" s="19"/>
      <c r="AK292" s="19"/>
      <c r="AL292" s="19"/>
      <c r="AM292" s="20"/>
      <c r="AN292" s="19"/>
      <c r="AO292" s="19"/>
      <c r="AP292" s="19"/>
      <c r="AQ292" s="20"/>
      <c r="AR292" s="19"/>
      <c r="AS292" s="19"/>
      <c r="AT292" s="19"/>
      <c r="AU292" s="20"/>
      <c r="AV292" s="19"/>
      <c r="AX292" s="19"/>
      <c r="AY292" s="20"/>
      <c r="AZ292" s="19"/>
      <c r="BB292" s="19"/>
      <c r="BC292" s="20"/>
      <c r="BD292" s="19"/>
      <c r="BF292" s="19"/>
      <c r="BG292" s="20"/>
      <c r="BH292" s="19"/>
    </row>
    <row r="293" spans="2:60" x14ac:dyDescent="0.25">
      <c r="B293" s="14" t="str">
        <f>_xlfn.CONCAT($B$274,"_",$C$292,"_",C293)</f>
        <v>Julkinen ala_Käyttövesijärjestelmä_Käyttöveden lämpötila</v>
      </c>
      <c r="C293" s="38" t="s">
        <v>128</v>
      </c>
      <c r="D293" s="15" t="s">
        <v>276</v>
      </c>
      <c r="F293" s="19"/>
      <c r="G293" s="19"/>
      <c r="H293" s="19"/>
      <c r="I293" s="19"/>
      <c r="J293" s="19"/>
      <c r="K293" s="19"/>
      <c r="L293" s="19"/>
      <c r="M293" s="19"/>
      <c r="N293" s="19"/>
      <c r="O293" s="20"/>
      <c r="P293" s="19"/>
      <c r="Q293" s="19"/>
      <c r="R293" s="20"/>
      <c r="S293" s="19"/>
      <c r="T293" s="19"/>
      <c r="U293" s="19"/>
      <c r="Y293" s="20"/>
      <c r="Z293" s="19"/>
      <c r="AA293" s="19"/>
      <c r="AB293" s="19"/>
      <c r="AC293" s="20"/>
      <c r="AD293" s="19"/>
      <c r="AE293" s="19"/>
      <c r="AF293" s="20"/>
      <c r="AG293" s="19"/>
      <c r="AK293" s="19"/>
      <c r="AL293" s="19"/>
      <c r="AM293" s="20"/>
      <c r="AN293" s="19"/>
      <c r="AO293" s="19"/>
      <c r="AP293" s="19"/>
      <c r="AQ293" s="20"/>
      <c r="AR293" s="19"/>
      <c r="AS293" s="19"/>
      <c r="AT293" s="19"/>
      <c r="AU293" s="20"/>
      <c r="AV293" s="19"/>
      <c r="AX293" s="19"/>
      <c r="AY293" s="20"/>
      <c r="AZ293" s="19"/>
      <c r="BB293" s="19"/>
      <c r="BC293" s="20"/>
      <c r="BD293" s="19"/>
      <c r="BF293" s="19"/>
      <c r="BG293" s="20"/>
      <c r="BH293" s="19"/>
    </row>
    <row r="294" spans="2:60" x14ac:dyDescent="0.25">
      <c r="B294" s="14" t="str">
        <f>_xlfn.CONCAT($B$274,"_",$C$292,"_",C294)</f>
        <v>Julkinen ala_Käyttövesijärjestelmä_Vesikalusteiden uusinnat</v>
      </c>
      <c r="C294" s="38" t="s">
        <v>127</v>
      </c>
      <c r="D294" s="15" t="s">
        <v>277</v>
      </c>
      <c r="F294" s="19"/>
      <c r="G294" s="19"/>
      <c r="H294" s="19"/>
      <c r="I294" s="19"/>
      <c r="J294" s="19"/>
      <c r="K294" s="19"/>
      <c r="L294" s="19"/>
      <c r="M294" s="19"/>
      <c r="N294" s="19"/>
      <c r="O294" s="20"/>
      <c r="P294" s="19"/>
      <c r="Q294" s="19"/>
      <c r="R294" s="20"/>
      <c r="S294" s="19"/>
      <c r="T294" s="19"/>
      <c r="U294" s="19"/>
      <c r="Y294" s="20"/>
      <c r="Z294" s="19"/>
      <c r="AA294" s="19"/>
      <c r="AB294" s="19"/>
      <c r="AC294" s="20"/>
      <c r="AD294" s="19"/>
      <c r="AE294" s="19"/>
      <c r="AF294" s="20"/>
      <c r="AG294" s="19"/>
      <c r="AK294" s="19"/>
      <c r="AL294" s="19"/>
      <c r="AM294" s="20"/>
      <c r="AN294" s="19"/>
      <c r="AO294" s="19"/>
      <c r="AP294" s="19"/>
      <c r="AQ294" s="20"/>
      <c r="AR294" s="19"/>
      <c r="AS294" s="19"/>
      <c r="AT294" s="19"/>
      <c r="AU294" s="20"/>
      <c r="AV294" s="19"/>
      <c r="AX294" s="19"/>
      <c r="AY294" s="20"/>
      <c r="AZ294" s="19"/>
      <c r="BB294" s="19"/>
      <c r="BC294" s="20"/>
      <c r="BD294" s="19"/>
      <c r="BF294" s="19"/>
      <c r="BG294" s="20"/>
      <c r="BH294" s="19"/>
    </row>
    <row r="295" spans="2:60" x14ac:dyDescent="0.25">
      <c r="B295" s="14" t="str">
        <f>_xlfn.CONCAT($B$274,"_",$C$292,"_",C295)</f>
        <v>Julkinen ala_Käyttövesijärjestelmä_Vesikalusteiden virtaamat</v>
      </c>
      <c r="C295" s="38" t="s">
        <v>203</v>
      </c>
      <c r="D295" s="15" t="s">
        <v>278</v>
      </c>
      <c r="F295" s="19"/>
      <c r="G295" s="19"/>
      <c r="H295" s="19"/>
      <c r="I295" s="19"/>
      <c r="J295" s="19"/>
      <c r="K295" s="19"/>
      <c r="L295" s="19"/>
      <c r="M295" s="19"/>
      <c r="N295" s="19"/>
      <c r="O295" s="20"/>
      <c r="P295" s="19"/>
      <c r="Q295" s="19"/>
      <c r="R295" s="20"/>
      <c r="S295" s="19"/>
      <c r="T295" s="19"/>
      <c r="U295" s="19"/>
      <c r="V295" s="20"/>
      <c r="W295" s="19"/>
      <c r="X295" s="19"/>
      <c r="Y295" s="20"/>
      <c r="Z295" s="19"/>
      <c r="AA295" s="19"/>
      <c r="AB295" s="19"/>
      <c r="AC295" s="20"/>
      <c r="AD295" s="19"/>
      <c r="AE295" s="19"/>
      <c r="AF295" s="20"/>
      <c r="AG295" s="19"/>
      <c r="AK295" s="19"/>
      <c r="AL295" s="19"/>
      <c r="AM295" s="20"/>
      <c r="AN295" s="19"/>
      <c r="AO295" s="19"/>
      <c r="AP295" s="19"/>
      <c r="AQ295" s="20"/>
      <c r="AR295" s="19"/>
      <c r="AS295" s="19"/>
      <c r="AT295" s="19"/>
      <c r="AU295" s="20"/>
      <c r="AV295" s="19"/>
      <c r="AX295" s="19"/>
      <c r="AY295" s="20"/>
      <c r="AZ295" s="19"/>
      <c r="BB295" s="19"/>
      <c r="BC295" s="20"/>
      <c r="BD295" s="19"/>
    </row>
    <row r="296" spans="2:60" x14ac:dyDescent="0.25">
      <c r="B296" s="14" t="str">
        <f>_xlfn.CONCAT($B$274,"_",$C$292,"_",C296)</f>
        <v>Julkinen ala_Käyttövesijärjestelmä_Muu</v>
      </c>
      <c r="C296" s="38" t="s">
        <v>91</v>
      </c>
      <c r="D296" s="15" t="s">
        <v>286</v>
      </c>
      <c r="F296" s="19"/>
      <c r="G296" s="19"/>
      <c r="H296" s="19"/>
      <c r="I296" s="19"/>
      <c r="J296" s="19"/>
      <c r="K296" s="20"/>
      <c r="L296" s="19"/>
      <c r="M296" s="19"/>
      <c r="N296" s="22"/>
      <c r="O296" s="23"/>
      <c r="P296" s="23"/>
      <c r="Q296" s="23"/>
      <c r="R296" s="22"/>
      <c r="S296" s="23"/>
      <c r="T296" s="23"/>
      <c r="U296" s="22"/>
      <c r="V296" s="23"/>
      <c r="W296" s="23"/>
      <c r="X296" s="23"/>
      <c r="Y296" s="22"/>
      <c r="Z296" s="23"/>
      <c r="AA296" s="23"/>
      <c r="AB296" s="22"/>
      <c r="AC296" s="23"/>
      <c r="AG296" s="23"/>
      <c r="AK296" s="23"/>
      <c r="AL296" s="23"/>
      <c r="AM296" s="22"/>
      <c r="AN296" s="23"/>
      <c r="AO296" s="23"/>
      <c r="AP296" s="23"/>
      <c r="AQ296" s="22"/>
      <c r="AR296" s="23"/>
    </row>
    <row r="297" spans="2:60" x14ac:dyDescent="0.25">
      <c r="B297" s="2" t="s">
        <v>45</v>
      </c>
      <c r="C297" s="9" t="s">
        <v>65</v>
      </c>
      <c r="D297" s="16" t="s">
        <v>42</v>
      </c>
    </row>
    <row r="298" spans="2:60" x14ac:dyDescent="0.25">
      <c r="B298" s="14" t="str">
        <f>_xlfn.CONCAT($B$274,"_",$C$297,"_",C298)</f>
        <v>Julkinen ala_Valaistus_Ohjaus</v>
      </c>
      <c r="C298" s="38" t="s">
        <v>130</v>
      </c>
      <c r="D298" s="15" t="s">
        <v>242</v>
      </c>
    </row>
    <row r="299" spans="2:60" x14ac:dyDescent="0.25">
      <c r="B299" s="14" t="str">
        <f>_xlfn.CONCAT($B$274,"_",$C$297,"_",C299)</f>
        <v>Julkinen ala_Valaistus_Uusinnat</v>
      </c>
      <c r="C299" s="38" t="s">
        <v>200</v>
      </c>
      <c r="D299" s="15" t="s">
        <v>243</v>
      </c>
    </row>
    <row r="300" spans="2:60" x14ac:dyDescent="0.25">
      <c r="B300" s="14" t="str">
        <f>_xlfn.CONCAT($B$274,"_",$C$297,"_",C300)</f>
        <v>Julkinen ala_Valaistus_Muu</v>
      </c>
      <c r="C300" s="38" t="s">
        <v>91</v>
      </c>
      <c r="D300" s="15" t="s">
        <v>244</v>
      </c>
    </row>
    <row r="301" spans="2:60" x14ac:dyDescent="0.25">
      <c r="B301" s="2" t="s">
        <v>45</v>
      </c>
      <c r="C301" s="9" t="s">
        <v>62</v>
      </c>
      <c r="D301" s="16" t="s">
        <v>42</v>
      </c>
    </row>
    <row r="302" spans="2:60" x14ac:dyDescent="0.25">
      <c r="B302" s="14" t="str">
        <f t="shared" ref="B302:B307" si="15">_xlfn.CONCAT($B$274,"_",$C$301,"_",C302)</f>
        <v>Julkinen ala_Jäähdytys_Kylmän jakelu ja luovutus</v>
      </c>
      <c r="C302" s="38" t="s">
        <v>186</v>
      </c>
      <c r="D302" s="15" t="s">
        <v>155</v>
      </c>
    </row>
    <row r="303" spans="2:60" x14ac:dyDescent="0.25">
      <c r="B303" s="14" t="str">
        <f t="shared" si="15"/>
        <v>Julkinen ala_Jäähdytys_Kylmän tuotannon tehostaminen</v>
      </c>
      <c r="C303" s="38" t="s">
        <v>185</v>
      </c>
      <c r="D303" s="15" t="s">
        <v>156</v>
      </c>
    </row>
    <row r="304" spans="2:60" x14ac:dyDescent="0.25">
      <c r="B304" s="14" t="str">
        <f t="shared" si="15"/>
        <v>Julkinen ala_Jäähdytys_Lauhdelämmön talteenotto</v>
      </c>
      <c r="C304" s="38" t="s">
        <v>131</v>
      </c>
      <c r="D304" s="15" t="s">
        <v>157</v>
      </c>
    </row>
    <row r="305" spans="2:4" x14ac:dyDescent="0.25">
      <c r="B305" s="14" t="str">
        <f t="shared" si="15"/>
        <v>Julkinen ala_Jäähdytys_Säädöt ja asetusarvot</v>
      </c>
      <c r="C305" s="40" t="s">
        <v>204</v>
      </c>
      <c r="D305" s="15" t="s">
        <v>158</v>
      </c>
    </row>
    <row r="306" spans="2:4" x14ac:dyDescent="0.25">
      <c r="B306" s="14" t="str">
        <f t="shared" si="15"/>
        <v>Julkinen ala_Jäähdytys_Vapaajäähdytys</v>
      </c>
      <c r="C306" s="38" t="s">
        <v>133</v>
      </c>
      <c r="D306" s="15" t="s">
        <v>159</v>
      </c>
    </row>
    <row r="307" spans="2:4" x14ac:dyDescent="0.25">
      <c r="B307" s="14" t="str">
        <f t="shared" si="15"/>
        <v>Julkinen ala_Jäähdytys_Muu</v>
      </c>
      <c r="C307" s="38" t="s">
        <v>91</v>
      </c>
      <c r="D307" s="15" t="s">
        <v>160</v>
      </c>
    </row>
    <row r="308" spans="2:4" x14ac:dyDescent="0.25">
      <c r="B308" s="2" t="s">
        <v>45</v>
      </c>
      <c r="C308" s="9" t="s">
        <v>77</v>
      </c>
      <c r="D308" s="16" t="s">
        <v>42</v>
      </c>
    </row>
    <row r="309" spans="2:4" x14ac:dyDescent="0.25">
      <c r="B309" s="14" t="str">
        <f>_xlfn.CONCAT($B$274,"_",$C$308,"_",C309)</f>
        <v>Julkinen ala_Rakenteet_Ikkunoiden ja ovien vaihto</v>
      </c>
      <c r="C309" s="38" t="s">
        <v>187</v>
      </c>
      <c r="D309" s="15" t="s">
        <v>236</v>
      </c>
    </row>
    <row r="310" spans="2:4" x14ac:dyDescent="0.25">
      <c r="B310" s="14" t="str">
        <f>_xlfn.CONCAT($B$274,"_",$C$308,"_",C310)</f>
        <v>Julkinen ala_Rakenteet_Rakenteiden tiivistäminen</v>
      </c>
      <c r="C310" s="38" t="s">
        <v>190</v>
      </c>
      <c r="D310" s="15" t="s">
        <v>237</v>
      </c>
    </row>
    <row r="311" spans="2:4" x14ac:dyDescent="0.25">
      <c r="B311" s="14" t="str">
        <f>_xlfn.CONCAT($B$274,"_",$C$308,"_",C311)</f>
        <v>Julkinen ala_Rakenteet_Ulkovaipan lisäeristys</v>
      </c>
      <c r="C311" s="38" t="s">
        <v>188</v>
      </c>
      <c r="D311" s="15" t="s">
        <v>238</v>
      </c>
    </row>
    <row r="312" spans="2:4" x14ac:dyDescent="0.25">
      <c r="B312" s="14" t="str">
        <f>_xlfn.CONCAT($B$274,"_",$C$308,"_",C312)</f>
        <v>Julkinen ala_Rakenteet_Yläpohjan lisäeristys</v>
      </c>
      <c r="C312" s="38" t="s">
        <v>189</v>
      </c>
      <c r="D312" s="15" t="s">
        <v>239</v>
      </c>
    </row>
    <row r="313" spans="2:4" x14ac:dyDescent="0.25">
      <c r="B313" s="14" t="str">
        <f>_xlfn.CONCAT($B$274,"_",$C$308,"_",C313)</f>
        <v>Julkinen ala_Rakenteet_Muu</v>
      </c>
      <c r="C313" s="38" t="s">
        <v>91</v>
      </c>
      <c r="D313" s="15" t="s">
        <v>240</v>
      </c>
    </row>
    <row r="314" spans="2:4" x14ac:dyDescent="0.25">
      <c r="B314" s="2" t="s">
        <v>45</v>
      </c>
      <c r="C314" s="9" t="s">
        <v>91</v>
      </c>
      <c r="D314" s="16" t="s">
        <v>42</v>
      </c>
    </row>
    <row r="315" spans="2:4" x14ac:dyDescent="0.25">
      <c r="B315" s="14" t="str">
        <f t="shared" ref="B315:B322" si="16">_xlfn.CONCAT($B$274,"_",$C$314,"_",C315)</f>
        <v>Julkinen ala_Muu_Ajoneuvot ja työkoneet</v>
      </c>
      <c r="C315" s="38" t="s">
        <v>196</v>
      </c>
      <c r="D315" s="15" t="s">
        <v>287</v>
      </c>
    </row>
    <row r="316" spans="2:4" x14ac:dyDescent="0.25">
      <c r="B316" s="14" t="str">
        <f t="shared" si="16"/>
        <v>Julkinen ala_Muu_Aktviinen kiinteistön energianhallinta</v>
      </c>
      <c r="C316" s="38" t="s">
        <v>191</v>
      </c>
      <c r="D316" s="15" t="s">
        <v>288</v>
      </c>
    </row>
    <row r="317" spans="2:4" x14ac:dyDescent="0.25">
      <c r="B317" s="14" t="str">
        <f t="shared" si="16"/>
        <v>Julkinen ala_Muu_Hukkalämmön hyödyntäminen toimipaikan ulkopuolella (myynti)</v>
      </c>
      <c r="C317" s="38" t="s">
        <v>195</v>
      </c>
      <c r="D317" s="15" t="s">
        <v>289</v>
      </c>
    </row>
    <row r="318" spans="2:4" x14ac:dyDescent="0.25">
      <c r="B318" s="14" t="str">
        <f t="shared" si="16"/>
        <v>Julkinen ala_Muu_Muut sähkölaitteet</v>
      </c>
      <c r="C318" s="38" t="s">
        <v>194</v>
      </c>
      <c r="D318" s="15" t="s">
        <v>290</v>
      </c>
    </row>
    <row r="319" spans="2:4" x14ac:dyDescent="0.25">
      <c r="B319" s="14" t="str">
        <f t="shared" si="16"/>
        <v>Julkinen ala_Muu_Sähköiset lämmitykset</v>
      </c>
      <c r="C319" s="38" t="s">
        <v>193</v>
      </c>
      <c r="D319" s="15" t="s">
        <v>291</v>
      </c>
    </row>
    <row r="320" spans="2:4" x14ac:dyDescent="0.25">
      <c r="B320" s="14" t="str">
        <f t="shared" si="16"/>
        <v>Julkinen ala_Muu_Tilatehokkuus</v>
      </c>
      <c r="C320" s="38" t="s">
        <v>134</v>
      </c>
      <c r="D320" s="15" t="s">
        <v>292</v>
      </c>
    </row>
    <row r="321" spans="2:4" x14ac:dyDescent="0.25">
      <c r="B321" s="14" t="str">
        <f t="shared" si="16"/>
        <v>Julkinen ala_Muu_Uudisrakentaminen</v>
      </c>
      <c r="C321" s="38" t="s">
        <v>135</v>
      </c>
      <c r="D321" s="15" t="s">
        <v>293</v>
      </c>
    </row>
    <row r="322" spans="2:4" ht="15.75" thickBot="1" x14ac:dyDescent="0.3">
      <c r="B322" s="14" t="str">
        <f t="shared" si="16"/>
        <v>Julkinen ala_Muu_Muu</v>
      </c>
      <c r="C322" s="41" t="s">
        <v>91</v>
      </c>
      <c r="D322" s="15" t="s">
        <v>294</v>
      </c>
    </row>
    <row r="323" spans="2:4" x14ac:dyDescent="0.25">
      <c r="B323" s="2" t="s">
        <v>45</v>
      </c>
      <c r="C323" s="13" t="s">
        <v>4</v>
      </c>
      <c r="D323" s="16" t="s">
        <v>42</v>
      </c>
    </row>
    <row r="324" spans="2:4" x14ac:dyDescent="0.25">
      <c r="B324" s="14" t="str">
        <f>_xlfn.CONCAT($B$274,"_",$C$323,"_",C324)</f>
        <v>Julkinen ala_Energiantuotanto_Energiantuonnanon tehostaminen</v>
      </c>
      <c r="C324" s="19" t="s">
        <v>199</v>
      </c>
      <c r="D324" s="15" t="s">
        <v>268</v>
      </c>
    </row>
    <row r="325" spans="2:4" x14ac:dyDescent="0.25">
      <c r="B325" s="14" t="str">
        <f>_xlfn.CONCAT($B$274,"_",$C$323,"_",C325)</f>
        <v>Julkinen ala_Energiantuotanto_Aurinkosähkö</v>
      </c>
      <c r="C325" s="19" t="s">
        <v>85</v>
      </c>
      <c r="D325" s="15" t="s">
        <v>269</v>
      </c>
    </row>
    <row r="326" spans="2:4" x14ac:dyDescent="0.25">
      <c r="B326" s="14" t="str">
        <f>_xlfn.CONCAT($B$274,"_",$C$323,"_",C326)</f>
        <v>Julkinen ala_Energiantuotanto_Muu</v>
      </c>
      <c r="C326" s="20" t="s">
        <v>91</v>
      </c>
      <c r="D326" s="15" t="s">
        <v>270</v>
      </c>
    </row>
    <row r="327" spans="2:4" x14ac:dyDescent="0.25">
      <c r="B327" s="2" t="s">
        <v>45</v>
      </c>
      <c r="C327" s="13" t="s">
        <v>100</v>
      </c>
      <c r="D327" s="16" t="s">
        <v>42</v>
      </c>
    </row>
    <row r="328" spans="2:4" x14ac:dyDescent="0.25">
      <c r="B328" s="14" t="str">
        <f>_xlfn.CONCAT($B$274,"_",$C$327,"_",C328)</f>
        <v>Julkinen ala_Jätehuolto_Jätehuolto</v>
      </c>
      <c r="C328" s="14" t="s">
        <v>100</v>
      </c>
      <c r="D328" s="15" t="s">
        <v>264</v>
      </c>
    </row>
    <row r="329" spans="2:4" x14ac:dyDescent="0.25">
      <c r="B329" s="14" t="str">
        <f>_xlfn.CONCAT($B$274,"_",$C$327,"_",C329)</f>
        <v>Julkinen ala_Jätehuolto_Muu</v>
      </c>
      <c r="C329" s="14" t="s">
        <v>91</v>
      </c>
      <c r="D329" s="15" t="s">
        <v>265</v>
      </c>
    </row>
    <row r="330" spans="2:4" x14ac:dyDescent="0.25">
      <c r="B330" s="2" t="s">
        <v>45</v>
      </c>
      <c r="C330" s="13" t="s">
        <v>102</v>
      </c>
      <c r="D330" s="16" t="s">
        <v>42</v>
      </c>
    </row>
    <row r="331" spans="2:4" x14ac:dyDescent="0.25">
      <c r="B331" s="14" t="str">
        <f>_xlfn.CONCAT($B$274,"_",$C$330,"_",C331)</f>
        <v>Julkinen ala_Liikenne ja liikkuminen_Liikenne</v>
      </c>
      <c r="C331" s="38" t="s">
        <v>146</v>
      </c>
      <c r="D331" s="15" t="s">
        <v>255</v>
      </c>
    </row>
    <row r="332" spans="2:4" x14ac:dyDescent="0.25">
      <c r="B332" s="14" t="str">
        <f>_xlfn.CONCAT($B$274,"_",$C$330,"_",C332)</f>
        <v>Julkinen ala_Liikenne ja liikkuminen_Muu</v>
      </c>
      <c r="C332" s="38" t="s">
        <v>91</v>
      </c>
      <c r="D332" s="15" t="s">
        <v>256</v>
      </c>
    </row>
    <row r="333" spans="2:4" x14ac:dyDescent="0.25">
      <c r="B333" s="2" t="s">
        <v>45</v>
      </c>
      <c r="C333" s="13" t="s">
        <v>98</v>
      </c>
      <c r="D333" s="16" t="s">
        <v>42</v>
      </c>
    </row>
    <row r="334" spans="2:4" x14ac:dyDescent="0.25">
      <c r="B334" s="14" t="str">
        <f>_xlfn.CONCAT($B$274,"_",$C$333,"_",C334)</f>
        <v>Julkinen ala_Vesihuolto_Vesihuolto</v>
      </c>
      <c r="C334" s="14" t="s">
        <v>98</v>
      </c>
      <c r="D334" s="15" t="s">
        <v>259</v>
      </c>
    </row>
    <row r="335" spans="2:4" x14ac:dyDescent="0.25">
      <c r="B335" s="14" t="str">
        <f>_xlfn.CONCAT($B$274,"_",$C$333,"_",C335)</f>
        <v>Julkinen ala_Vesihuolto_Muu</v>
      </c>
      <c r="C335" s="14" t="s">
        <v>91</v>
      </c>
      <c r="D335" s="15" t="s">
        <v>260</v>
      </c>
    </row>
    <row r="336" spans="2:4" x14ac:dyDescent="0.25">
      <c r="B336" s="2" t="s">
        <v>45</v>
      </c>
      <c r="C336" s="13" t="s">
        <v>96</v>
      </c>
      <c r="D336" s="16" t="s">
        <v>42</v>
      </c>
    </row>
    <row r="337" spans="2:4" x14ac:dyDescent="0.25">
      <c r="B337" s="14" t="str">
        <f>_xlfn.CONCAT($B$274,"_",$C$336,"_",C337)</f>
        <v>Julkinen ala_Katu-/ulkovalaistus_Ulkovalaistuksen ohjaus</v>
      </c>
      <c r="C337" s="38" t="s">
        <v>147</v>
      </c>
      <c r="D337" s="15" t="s">
        <v>247</v>
      </c>
    </row>
    <row r="338" spans="2:4" x14ac:dyDescent="0.25">
      <c r="B338" s="14" t="str">
        <f>_xlfn.CONCAT($B$274,"_",$C$336,"_",C338)</f>
        <v>Julkinen ala_Katu-/ulkovalaistus_Ulkovalaistuksen uusinnat</v>
      </c>
      <c r="C338" s="38" t="s">
        <v>148</v>
      </c>
      <c r="D338" s="15" t="s">
        <v>248</v>
      </c>
    </row>
    <row r="339" spans="2:4" x14ac:dyDescent="0.25">
      <c r="B339" s="14" t="str">
        <f>_xlfn.CONCAT($B$274,"_",$C$336,"_",C339)</f>
        <v>Julkinen ala_Katu-/ulkovalaistus_Muu</v>
      </c>
      <c r="C339" s="38" t="s">
        <v>91</v>
      </c>
      <c r="D339" s="22" t="s">
        <v>249</v>
      </c>
    </row>
  </sheetData>
  <sheetProtection algorithmName="SHA-512" hashValue="xrbFvKgwztKAQn7e0WuJcC/8/2ejy9dj2MYfe687xK62558FTKK5Q6XRUVcQlnX0/wHbyPaTZBMuzGtjw3qccA==" saltValue="AK64LNqqdND7QEtM1bcwUQ==" spinCount="100000" sheet="1" objects="1" scenarios="1"/>
  <phoneticPr fontId="18" type="noConversion"/>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B28BF1-9D42-4676-A6CE-E49E183F0920}">
  <ds:schemaRefs>
    <ds:schemaRef ds:uri="http://purl.org/dc/elements/1.1/"/>
    <ds:schemaRef ds:uri="http://purl.org/dc/dcmitype/"/>
    <ds:schemaRef ds:uri="830fd529-db41-47fb-aff4-1941e201b6a9"/>
    <ds:schemaRef ds:uri="http://purl.org/dc/terms/"/>
    <ds:schemaRef ds:uri="http://schemas.microsoft.com/office/infopath/2007/PartnerControls"/>
    <ds:schemaRef ds:uri="ceb55eae-5365-4b69-978d-e6d87bfdd7c3"/>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160D4DC-1A9E-4667-A22C-5115CC2432A3}">
  <ds:schemaRefs>
    <ds:schemaRef ds:uri="http://schemas.microsoft.com/DataMashup"/>
  </ds:schemaRefs>
</ds:datastoreItem>
</file>

<file path=customXml/itemProps3.xml><?xml version="1.0" encoding="utf-8"?>
<ds:datastoreItem xmlns:ds="http://schemas.openxmlformats.org/officeDocument/2006/customXml" ds:itemID="{4BCD5407-7157-4B53-9315-5ADE3F163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4F153BA-9607-484A-A4F6-2F217C16A5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51</vt:i4>
      </vt:variant>
    </vt:vector>
  </HeadingPairs>
  <TitlesOfParts>
    <vt:vector size="54" baseType="lpstr">
      <vt:lpstr>Ohje</vt:lpstr>
      <vt:lpstr>Toimenpiteet</vt:lpstr>
      <vt:lpstr>3 Toimenpiteiden luokittelu</vt:lpstr>
      <vt:lpstr>Energiapalvelu</vt:lpstr>
      <vt:lpstr>Julkinenala</vt:lpstr>
      <vt:lpstr>Julkinenala_1</vt:lpstr>
      <vt:lpstr>Julkinenala_10</vt:lpstr>
      <vt:lpstr>Julkinenala_11</vt:lpstr>
      <vt:lpstr>Julkinenala_12</vt:lpstr>
      <vt:lpstr>Julkinenala_2</vt:lpstr>
      <vt:lpstr>Julkinenala_3</vt:lpstr>
      <vt:lpstr>Julkinenala_4</vt:lpstr>
      <vt:lpstr>Julkinenala_5</vt:lpstr>
      <vt:lpstr>Julkinenala_6</vt:lpstr>
      <vt:lpstr>Julkinenala_7</vt:lpstr>
      <vt:lpstr>Julkinenala_8</vt:lpstr>
      <vt:lpstr>Julkinenala_9</vt:lpstr>
      <vt:lpstr>Kiinteistöala</vt:lpstr>
      <vt:lpstr>Kiinteistöala_1</vt:lpstr>
      <vt:lpstr>Kiinteistöala_2</vt:lpstr>
      <vt:lpstr>Kiinteistöala_3</vt:lpstr>
      <vt:lpstr>Kiinteistöala_4</vt:lpstr>
      <vt:lpstr>Kiinteistöala_5</vt:lpstr>
      <vt:lpstr>Kiinteistöala_6</vt:lpstr>
      <vt:lpstr>Kiinteistöala_7</vt:lpstr>
      <vt:lpstr>Kiinteistöala_8</vt:lpstr>
      <vt:lpstr>Kiinteistöala_9</vt:lpstr>
      <vt:lpstr>KTEK_TEK</vt:lpstr>
      <vt:lpstr>Kylla_ei</vt:lpstr>
      <vt:lpstr>Palvelu</vt:lpstr>
      <vt:lpstr>Palvelu_1</vt:lpstr>
      <vt:lpstr>Palvelu_10</vt:lpstr>
      <vt:lpstr>Palvelu_2</vt:lpstr>
      <vt:lpstr>Palvelu_3</vt:lpstr>
      <vt:lpstr>Palvelu_4</vt:lpstr>
      <vt:lpstr>Palvelu_5</vt:lpstr>
      <vt:lpstr>Palvelu_6</vt:lpstr>
      <vt:lpstr>Palvelu_7</vt:lpstr>
      <vt:lpstr>Palvelu_8</vt:lpstr>
      <vt:lpstr>Palvelu_9</vt:lpstr>
      <vt:lpstr>Teollisuus</vt:lpstr>
      <vt:lpstr>Teollisuus_1</vt:lpstr>
      <vt:lpstr>Teollisuus_10</vt:lpstr>
      <vt:lpstr>Teollisuus_11</vt:lpstr>
      <vt:lpstr>Teollisuus_2</vt:lpstr>
      <vt:lpstr>Teollisuus_3</vt:lpstr>
      <vt:lpstr>Teollisuus_4</vt:lpstr>
      <vt:lpstr>Teollisuus_5</vt:lpstr>
      <vt:lpstr>Teollisuus_6</vt:lpstr>
      <vt:lpstr>Teollisuus_7</vt:lpstr>
      <vt:lpstr>Teollisuus_8</vt:lpstr>
      <vt:lpstr>Teollisuus_9</vt:lpstr>
      <vt:lpstr>Toimenpideohjelmat</vt:lpstr>
      <vt:lpstr>Toteutusvaihe</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Jaana Federley</cp:lastModifiedBy>
  <cp:revision/>
  <dcterms:created xsi:type="dcterms:W3CDTF">2017-09-04T16:16:30Z</dcterms:created>
  <dcterms:modified xsi:type="dcterms:W3CDTF">2026-09-25T13:29:15Z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